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清单" sheetId="10" r:id="rId1"/>
    <sheet name="封面" sheetId="5" r:id="rId2"/>
    <sheet name="限价" sheetId="2" r:id="rId3"/>
    <sheet name="甲供主要材料" sheetId="4" r:id="rId4"/>
    <sheet name="临时设施甲供材" sheetId="8" r:id="rId5"/>
    <sheet name="周转材料及大型机械设备表" sheetId="9" r:id="rId6"/>
  </sheets>
  <definedNames>
    <definedName name="_xlnm.Print_Titles" localSheetId="2">限价!$1:$2</definedName>
    <definedName name="_xlnm.Print_Area" localSheetId="3">甲供主要材料!$A$1:$F$16</definedName>
    <definedName name="_xlnm.Print_Area" localSheetId="4">临时设施甲供材!$A$1:$F$19</definedName>
    <definedName name="_xlnm.Print_Area" localSheetId="5">周转材料及大型机械设备表!$A$1:$F$14</definedName>
    <definedName name="_xlnm.Print_Titles" localSheetId="0">清单!$1:$2</definedName>
  </definedNames>
  <calcPr calcId="144525" concurrentCalc="0"/>
</workbook>
</file>

<file path=xl/sharedStrings.xml><?xml version="1.0" encoding="utf-8"?>
<sst xmlns="http://schemas.openxmlformats.org/spreadsheetml/2006/main" count="306" uniqueCount="127">
  <si>
    <r>
      <rPr>
        <b/>
        <u/>
        <sz val="18"/>
        <rFont val="宋体"/>
        <charset val="134"/>
      </rPr>
      <t xml:space="preserve">乐和乐都步行区车行环道改造 </t>
    </r>
    <r>
      <rPr>
        <b/>
        <sz val="18"/>
        <rFont val="宋体"/>
        <charset val="134"/>
      </rPr>
      <t>工程劳务分包
清单报价表</t>
    </r>
  </si>
  <si>
    <t>序号</t>
  </si>
  <si>
    <t>清单项目名称</t>
  </si>
  <si>
    <t>项目特征及工作内容</t>
  </si>
  <si>
    <t>单位</t>
  </si>
  <si>
    <t>工程量</t>
  </si>
  <si>
    <t>综合单价(元）</t>
  </si>
  <si>
    <t>合价（元）</t>
  </si>
  <si>
    <t>备注</t>
  </si>
  <si>
    <t>一</t>
  </si>
  <si>
    <t>临时设施工程</t>
  </si>
  <si>
    <t>围挡</t>
  </si>
  <si>
    <t>1.项目特征：临时围挡
2.工作内容：围挡主材及安装费用</t>
  </si>
  <si>
    <t>m</t>
  </si>
  <si>
    <t>1.计量规则：根据施工组织设计、现场平面布置图计算工程量</t>
  </si>
  <si>
    <t>门架</t>
  </si>
  <si>
    <t>1.项目特征：工地大门门架
2.工作内容：门架立柱、横梁及彩绘布置</t>
  </si>
  <si>
    <t>项</t>
  </si>
  <si>
    <t>二</t>
  </si>
  <si>
    <t>平基土石方工程</t>
  </si>
  <si>
    <t>挖一般土方</t>
  </si>
  <si>
    <t>[项目特征]
1.土壤类别:土方综合
2.挖土深度:按设计
3.开挖方式:机械开挖
[工作内容]
1.排地表水
2.土方开挖
3.围护(挡土板)及拆除</t>
  </si>
  <si>
    <t>m3</t>
  </si>
  <si>
    <t>1.计量规则：按《重庆市建筑工程计价定额》（2018版）及其相关规定计算</t>
  </si>
  <si>
    <t>挖一般石方</t>
  </si>
  <si>
    <t>[项目特征]
1.岩石类别:软质岩
2.开凿深度:按设计
[工作内容]
1.排地表水
2.石方开凿
3.修整底、边</t>
  </si>
  <si>
    <t>回填土石方</t>
  </si>
  <si>
    <t>[项目特征]
1.密实度要求:90%~95%
2.填方材料品种:土石综合
3.填方粒径要求:按设计
4.填方来源、运距:利用挖方中的土石方
[工作内容]
1.运输
2.回填
3.压实</t>
  </si>
  <si>
    <t>余土方弃置</t>
  </si>
  <si>
    <t>[项目特征]
1.废弃料品种:土方综合
2.运距:4KM
[工作内容]
1.余方点装料运输至弃置点</t>
  </si>
  <si>
    <t>余石方弃置</t>
  </si>
  <si>
    <t>[项目特征]
1.废弃料品种:石方综合
2.运距:4KM
[工作内容]
1.余方点装料运输至弃置点</t>
  </si>
  <si>
    <t>三</t>
  </si>
  <si>
    <t>道路工程</t>
  </si>
  <si>
    <t>天然砂砾垫层</t>
  </si>
  <si>
    <t>[项目特征]
1.石料规格:天然砂砾垫层
2.厚度:10cm
[工作内容]
1.拌和
2.运输
3.铺筑
4.找平
5.碾压
6.养护</t>
  </si>
  <si>
    <t>m2</t>
  </si>
  <si>
    <t>5%水泥稳定级配碎石基层</t>
  </si>
  <si>
    <t>[项目特征]
1.材料品种:商品砼水稳层
2.水泥含量:5%水泥
3.石料规格:级配碎石
4.厚度:20cm
[工作内容]
1.拌和
2.运输
3.铺筑
4.找平
5.碾压
6.养护</t>
  </si>
  <si>
    <t>水泥混凝土</t>
  </si>
  <si>
    <t>[项目特征]
1.混凝土强度等级:C30
2.厚度:20CM
[工作内容]
1.模板制作、安装、拆除
2.混凝土拌和、运输、浇筑
3.拉毛
4.压痕或刻防滑槽
5.伸缝
6.缩缝
7.锯缝、嵌缝
8.路面养护</t>
  </si>
  <si>
    <t>抗滑薄层</t>
  </si>
  <si>
    <t>[项目特征]
1.颜色:红色
2.厚度:5MM
[工作内容]
1.清理下承面
2.拌和、运输
3.摊铺、整型
4.压实</t>
  </si>
  <si>
    <t>M7.5浆砌片石护肩墙</t>
  </si>
  <si>
    <t>[项目特征]
1.部位:护肩墙
2.材料品种、规格:片石
3.砂浆强度等级:M7.5
4.砂浆种类:商品砂浆
[工作内容]
1.砌筑
2.砌体勾缝
3.沉降缝</t>
  </si>
  <si>
    <t>排水边沟</t>
  </si>
  <si>
    <t>[项目特征]
1.断面尺寸:详施工图DL-30排水边沟大样图
2.砌体材料:片石
3.砂浆强度等级:M10
4.砂浆种类:商品砂浆
[工作内容]
1.基础、垫层铺筑
2.侧墙浇捣或砌筑</t>
  </si>
  <si>
    <t>立柱式球面镜</t>
  </si>
  <si>
    <t>[项目特征]
1.类型:立柱式球面镜
2.做法:详施工图DL38~40
3.模板:制作、安装、拆除、运输
[工作内容]
1.基坑开挖
2.基础浇筑
3.模板安拆
4.制作
5.喷漆或镀锌
6.底盘、拉盘、卡盘及杆件安装
7.广角镜安装</t>
  </si>
  <si>
    <t>根</t>
  </si>
  <si>
    <t>三维网植草护坡</t>
  </si>
  <si>
    <t>[项目特征]
1.挂网:四层式三维网
2.三维网材质:聚乙烯，厚度18mm
3.坡面:喷播植草
4.其他:详施工图DL-37
[工作内容]
1.挂网
2.U形钉制安
3.喷播植草</t>
  </si>
  <si>
    <t>四</t>
  </si>
  <si>
    <t>其它费用</t>
  </si>
  <si>
    <t>安全、文明施工费</t>
  </si>
  <si>
    <t>1.按照《重庆市建筑工程计价定额》（2018版）的相关规定及其配套文件中所规定的安全文明施工费组成的所有费用</t>
  </si>
  <si>
    <t>元</t>
  </si>
  <si>
    <t>1.计价基数：平基土石方工程+道路工程</t>
  </si>
  <si>
    <t>管理费</t>
  </si>
  <si>
    <t>1.办公费用、宿舍空调、生活区水电、门卫等费用
2.现场管理员、塔吊操作工、指挥工、勤杂工等辅助人员工资及生活费用</t>
  </si>
  <si>
    <t>1.计价基数：临时设施工程+平基土石方工程+道路工程+安全文明施工费</t>
  </si>
  <si>
    <t>利润</t>
  </si>
  <si>
    <t>五</t>
  </si>
  <si>
    <t>税前造价</t>
  </si>
  <si>
    <t>临时设施工程+主体工程+其他费用</t>
  </si>
  <si>
    <t>六</t>
  </si>
  <si>
    <t>税金</t>
  </si>
  <si>
    <t>1.增值税及附加</t>
  </si>
  <si>
    <t>1.计价基数：税前造价</t>
  </si>
  <si>
    <t>七</t>
  </si>
  <si>
    <t>总价（税前造价+税金）</t>
  </si>
  <si>
    <r>
      <rPr>
        <sz val="11"/>
        <rFont val="宋体"/>
        <charset val="134"/>
      </rPr>
      <t xml:space="preserve">说明：
</t>
    </r>
    <r>
      <rPr>
        <sz val="11"/>
        <rFont val="??_GB2312"/>
        <charset val="134"/>
      </rPr>
      <t>1</t>
    </r>
    <r>
      <rPr>
        <sz val="11"/>
        <rFont val="宋体"/>
        <charset val="134"/>
      </rPr>
      <t>、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u/>
        <sz val="11"/>
        <rFont val="宋体"/>
        <charset val="134"/>
      </rPr>
      <t xml:space="preserve"> 20329.90  </t>
    </r>
    <r>
      <rPr>
        <sz val="11"/>
        <rFont val="宋体"/>
        <charset val="134"/>
      </rPr>
      <t>元。结算时以平基土石方工程+道路工程的税前合价为基数按</t>
    </r>
    <r>
      <rPr>
        <u/>
        <sz val="11"/>
        <rFont val="宋体"/>
        <charset val="134"/>
      </rPr>
      <t xml:space="preserve"> 3 </t>
    </r>
    <r>
      <rPr>
        <sz val="11"/>
        <rFont val="宋体"/>
        <charset val="134"/>
      </rPr>
      <t>%的比例计取。
5、甲供材料及设备内容：详附件一、附件二、附件三。</t>
    </r>
  </si>
  <si>
    <r>
      <rPr>
        <u/>
        <sz val="20"/>
        <color rgb="FF000000"/>
        <rFont val="宋体"/>
        <charset val="134"/>
      </rPr>
      <t xml:space="preserve">乐和乐都步行区车行环道改造 </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</si>
  <si>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</si>
  <si>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</si>
  <si>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</si>
  <si>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</si>
  <si>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</si>
  <si>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</si>
  <si>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</si>
  <si>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</si>
  <si>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</si>
  <si>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</si>
  <si>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</si>
  <si>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rPr>
        <b/>
        <u/>
        <sz val="18"/>
        <rFont val="宋体"/>
        <charset val="134"/>
      </rPr>
      <t xml:space="preserve"> 乐和乐都步行区车行环道改造 </t>
    </r>
    <r>
      <rPr>
        <b/>
        <sz val="18"/>
        <rFont val="宋体"/>
        <charset val="134"/>
      </rPr>
      <t>工程劳务分包
清单限价表</t>
    </r>
  </si>
  <si>
    <t>附件一</t>
  </si>
  <si>
    <r>
      <rPr>
        <b/>
        <u/>
        <sz val="16"/>
        <color rgb="FF000000"/>
        <rFont val="宋体"/>
        <charset val="134"/>
      </rPr>
      <t xml:space="preserve"> 乐和乐都步行区车行环道改造工程 </t>
    </r>
    <r>
      <rPr>
        <b/>
        <sz val="16"/>
        <color rgb="FF000000"/>
        <rFont val="宋体"/>
        <charset val="134"/>
      </rPr>
      <t>项目
甲供主材料明细表</t>
    </r>
  </si>
  <si>
    <t>项目名称：乐和乐都步行区车行环道改造工程劳务分包合同</t>
  </si>
  <si>
    <t>材料名称</t>
  </si>
  <si>
    <t>规格、型号</t>
  </si>
  <si>
    <t>材料用量
（暂估）</t>
  </si>
  <si>
    <t>水泥</t>
  </si>
  <si>
    <t>32.5R</t>
  </si>
  <si>
    <t>kg</t>
  </si>
  <si>
    <t>特细砂</t>
  </si>
  <si>
    <t>t</t>
  </si>
  <si>
    <t>砂砾石</t>
  </si>
  <si>
    <t>块(片)石</t>
  </si>
  <si>
    <t>三维网</t>
  </si>
  <si>
    <t>抗滑薄层沥青砼</t>
  </si>
  <si>
    <t>商品水稳层(压实)</t>
  </si>
  <si>
    <t>5%</t>
  </si>
  <si>
    <t>商品砼</t>
  </si>
  <si>
    <t>C25</t>
  </si>
  <si>
    <t>C30</t>
  </si>
  <si>
    <t>干混商品砌筑砂浆 M7.5</t>
  </si>
  <si>
    <t>附件二</t>
  </si>
  <si>
    <r>
      <rPr>
        <b/>
        <u/>
        <sz val="16"/>
        <color rgb="FF000000"/>
        <rFont val="宋体"/>
        <charset val="134"/>
      </rPr>
      <t xml:space="preserve">乐和乐都步行区车行环道改造工程 </t>
    </r>
    <r>
      <rPr>
        <b/>
        <sz val="16"/>
        <color rgb="FF000000"/>
        <rFont val="宋体"/>
        <charset val="134"/>
      </rPr>
      <t>项目临时设施
甲供主材料明细表</t>
    </r>
  </si>
  <si>
    <t>附件三</t>
  </si>
  <si>
    <r>
      <rPr>
        <b/>
        <u/>
        <sz val="16"/>
        <color rgb="FF000000"/>
        <rFont val="宋体"/>
        <charset val="134"/>
      </rPr>
      <t xml:space="preserve"> 乐和乐都步行区车行环道改造工程 </t>
    </r>
    <r>
      <rPr>
        <b/>
        <sz val="16"/>
        <color rgb="FF000000"/>
        <rFont val="宋体"/>
        <charset val="134"/>
      </rPr>
      <t>项目
甲供周转材料及机械设备租赁明细表</t>
    </r>
  </si>
  <si>
    <t>材料/设备名称</t>
  </si>
  <si>
    <t>机械设备</t>
  </si>
  <si>
    <t>履带式单斗液压挖掘机</t>
  </si>
  <si>
    <t>沃尔沃240B</t>
  </si>
  <si>
    <t>天</t>
  </si>
  <si>
    <t>租赁</t>
  </si>
  <si>
    <t>履带式单斗液压岩石破碎机</t>
  </si>
  <si>
    <t>卡特320</t>
  </si>
  <si>
    <t>轮胎压路机</t>
  </si>
  <si>
    <t>20T</t>
  </si>
  <si>
    <t>履带式推土机</t>
  </si>
  <si>
    <t>功率(kW)165</t>
  </si>
  <si>
    <t>平地机</t>
  </si>
  <si>
    <t>装载机</t>
  </si>
  <si>
    <t>设备进场费</t>
  </si>
  <si>
    <t>台</t>
  </si>
  <si>
    <t>设备出场费</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</si>
</sst>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Red]0.00"/>
    <numFmt numFmtId="178" formatCode="[DBNum2][$RMB]General;[Red][DBNum2][$RMB]General"/>
  </numFmts>
  <fonts count="48">
    <font>
      <sz val="11"/>
      <color theme="1"/>
      <name val="宋体"/>
      <charset val="134"/>
      <scheme val="minor"/>
    </font>
    <font>
      <sz val="11"/>
      <name val="微软雅黑"/>
      <charset val="134"/>
    </font>
    <font>
      <sz val="10"/>
      <name val="Arial"/>
      <charset val="0"/>
    </font>
    <font>
      <sz val="12"/>
      <name val="宋体"/>
      <charset val="134"/>
    </font>
    <font>
      <b/>
      <u/>
      <sz val="16"/>
      <color rgb="FF000000"/>
      <name val="宋体"/>
      <charset val="134"/>
    </font>
    <font>
      <b/>
      <sz val="16"/>
      <color indexed="8"/>
      <name val="宋体"/>
      <charset val="134"/>
    </font>
    <font>
      <sz val="10.5"/>
      <color indexed="8"/>
      <name val="黑体"/>
      <charset val="134"/>
    </font>
    <font>
      <sz val="10.5"/>
      <color indexed="8"/>
      <name val="宋体"/>
      <charset val="134"/>
    </font>
    <font>
      <sz val="10.5"/>
      <color rgb="FF000000"/>
      <name val="SimSun"/>
      <charset val="134"/>
    </font>
    <font>
      <sz val="9"/>
      <color indexed="8"/>
      <name val="宋体"/>
      <charset val="134"/>
    </font>
    <font>
      <sz val="11"/>
      <name val="宋体"/>
      <charset val="134"/>
    </font>
    <font>
      <b/>
      <sz val="11"/>
      <name val="宋体"/>
      <charset val="134"/>
    </font>
    <font>
      <b/>
      <sz val="12"/>
      <name val="宋体"/>
      <charset val="134"/>
    </font>
    <font>
      <b/>
      <u/>
      <sz val="18"/>
      <name val="宋体"/>
      <charset val="134"/>
    </font>
    <font>
      <b/>
      <sz val="18"/>
      <name val="宋体"/>
      <charset val="134"/>
    </font>
    <font>
      <b/>
      <sz val="10"/>
      <name val="宋体"/>
      <charset val="134"/>
    </font>
    <font>
      <sz val="10"/>
      <name val="宋体"/>
      <charset val="134"/>
    </font>
    <font>
      <sz val="9"/>
      <name val="宋体"/>
      <charset val="134"/>
    </font>
    <font>
      <b/>
      <sz val="11"/>
      <color theme="1"/>
      <name val="宋体"/>
      <charset val="134"/>
      <scheme val="minor"/>
    </font>
    <font>
      <sz val="11"/>
      <name val="??_GB2312"/>
      <charset val="0"/>
    </font>
    <font>
      <u/>
      <sz val="20"/>
      <color rgb="FF000000"/>
      <name val="宋体"/>
      <charset val="134"/>
    </font>
    <font>
      <sz val="20"/>
      <color indexed="0"/>
      <name val="宋体"/>
      <charset val="134"/>
    </font>
    <font>
      <b/>
      <sz val="26"/>
      <color indexed="0"/>
      <name val="宋体"/>
      <charset val="134"/>
    </font>
    <font>
      <sz val="12"/>
      <color indexed="0"/>
      <name val="宋体"/>
      <charset val="134"/>
    </font>
    <font>
      <u/>
      <sz val="11"/>
      <color rgb="FF0000FF"/>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9"/>
      <color theme="1"/>
      <name val="宋体"/>
      <charset val="134"/>
      <scheme val="minor"/>
    </font>
    <font>
      <b/>
      <sz val="16"/>
      <color rgb="FF000000"/>
      <name val="宋体"/>
      <charset val="134"/>
    </font>
    <font>
      <sz val="11"/>
      <name val="??_GB2312"/>
      <charset val="134"/>
    </font>
    <font>
      <u/>
      <sz val="11"/>
      <name val="宋体"/>
      <charset val="134"/>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7" borderId="0" applyNumberFormat="0" applyBorder="0" applyAlignment="0" applyProtection="0">
      <alignment vertical="center"/>
    </xf>
    <xf numFmtId="0" fontId="31"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30"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 borderId="6" applyNumberFormat="0" applyFont="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8" applyNumberFormat="0" applyFill="0" applyAlignment="0" applyProtection="0">
      <alignment vertical="center"/>
    </xf>
    <xf numFmtId="0" fontId="34" fillId="0" borderId="8" applyNumberFormat="0" applyFill="0" applyAlignment="0" applyProtection="0">
      <alignment vertical="center"/>
    </xf>
    <xf numFmtId="0" fontId="30" fillId="11" borderId="0" applyNumberFormat="0" applyBorder="0" applyAlignment="0" applyProtection="0">
      <alignment vertical="center"/>
    </xf>
    <xf numFmtId="0" fontId="33" fillId="0" borderId="9" applyNumberFormat="0" applyFill="0" applyAlignment="0" applyProtection="0">
      <alignment vertical="center"/>
    </xf>
    <xf numFmtId="0" fontId="30" fillId="22" borderId="0" applyNumberFormat="0" applyBorder="0" applyAlignment="0" applyProtection="0">
      <alignment vertical="center"/>
    </xf>
    <xf numFmtId="0" fontId="40" fillId="8" borderId="12" applyNumberFormat="0" applyAlignment="0" applyProtection="0">
      <alignment vertical="center"/>
    </xf>
    <xf numFmtId="0" fontId="26" fillId="8" borderId="7" applyNumberFormat="0" applyAlignment="0" applyProtection="0">
      <alignment vertical="center"/>
    </xf>
    <xf numFmtId="0" fontId="42" fillId="25" borderId="13" applyNumberFormat="0" applyAlignment="0" applyProtection="0">
      <alignment vertical="center"/>
    </xf>
    <xf numFmtId="0" fontId="25" fillId="26" borderId="0" applyNumberFormat="0" applyBorder="0" applyAlignment="0" applyProtection="0">
      <alignment vertical="center"/>
    </xf>
    <xf numFmtId="0" fontId="30" fillId="18" borderId="0" applyNumberFormat="0" applyBorder="0" applyAlignment="0" applyProtection="0">
      <alignment vertical="center"/>
    </xf>
    <xf numFmtId="0" fontId="39" fillId="0" borderId="11" applyNumberFormat="0" applyFill="0" applyAlignment="0" applyProtection="0">
      <alignment vertical="center"/>
    </xf>
    <xf numFmtId="0" fontId="38" fillId="0" borderId="10" applyNumberFormat="0" applyFill="0" applyAlignment="0" applyProtection="0">
      <alignment vertical="center"/>
    </xf>
    <xf numFmtId="0" fontId="29" fillId="10" borderId="0" applyNumberFormat="0" applyBorder="0" applyAlignment="0" applyProtection="0">
      <alignment vertical="center"/>
    </xf>
    <xf numFmtId="0" fontId="41" fillId="24" borderId="0" applyNumberFormat="0" applyBorder="0" applyAlignment="0" applyProtection="0">
      <alignment vertical="center"/>
    </xf>
    <xf numFmtId="0" fontId="25" fillId="28" borderId="0" applyNumberFormat="0" applyBorder="0" applyAlignment="0" applyProtection="0">
      <alignment vertical="center"/>
    </xf>
    <xf numFmtId="0" fontId="30" fillId="20"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5" fillId="23" borderId="0" applyNumberFormat="0" applyBorder="0" applyAlignment="0" applyProtection="0">
      <alignment vertical="center"/>
    </xf>
    <xf numFmtId="0" fontId="25" fillId="19"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25" fillId="21" borderId="0" applyNumberFormat="0" applyBorder="0" applyAlignment="0" applyProtection="0">
      <alignment vertical="center"/>
    </xf>
    <xf numFmtId="0" fontId="25" fillId="4" borderId="0" applyNumberFormat="0" applyBorder="0" applyAlignment="0" applyProtection="0">
      <alignment vertical="center"/>
    </xf>
    <xf numFmtId="0" fontId="30" fillId="27" borderId="0" applyNumberFormat="0" applyBorder="0" applyAlignment="0" applyProtection="0">
      <alignment vertical="center"/>
    </xf>
    <xf numFmtId="0" fontId="25" fillId="3" borderId="0" applyNumberFormat="0" applyBorder="0" applyAlignment="0" applyProtection="0">
      <alignment vertical="center"/>
    </xf>
    <xf numFmtId="0" fontId="30" fillId="29" borderId="0" applyNumberFormat="0" applyBorder="0" applyAlignment="0" applyProtection="0">
      <alignment vertical="center"/>
    </xf>
    <xf numFmtId="0" fontId="30" fillId="31" borderId="0" applyNumberFormat="0" applyBorder="0" applyAlignment="0" applyProtection="0">
      <alignment vertical="center"/>
    </xf>
    <xf numFmtId="0" fontId="25" fillId="6" borderId="0" applyNumberFormat="0" applyBorder="0" applyAlignment="0" applyProtection="0">
      <alignment vertical="center"/>
    </xf>
    <xf numFmtId="0" fontId="30" fillId="13" borderId="0" applyNumberFormat="0" applyBorder="0" applyAlignment="0" applyProtection="0">
      <alignment vertical="center"/>
    </xf>
    <xf numFmtId="0" fontId="43" fillId="0" borderId="0"/>
  </cellStyleXfs>
  <cellXfs count="9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177" fontId="2" fillId="0" borderId="0" xfId="0" applyNumberFormat="1" applyFont="1" applyFill="1" applyBorder="1" applyAlignment="1">
      <alignment horizontal="right"/>
    </xf>
    <xf numFmtId="0" fontId="3" fillId="0" borderId="0" xfId="0" applyFont="1" applyFill="1" applyAlignment="1">
      <alignment horizontal="left" vertical="center"/>
    </xf>
    <xf numFmtId="0" fontId="4"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center" wrapText="1" readingOrder="1"/>
    </xf>
    <xf numFmtId="177" fontId="5" fillId="0" borderId="0" xfId="0" applyNumberFormat="1" applyFont="1" applyFill="1" applyBorder="1" applyAlignment="1" applyProtection="1">
      <alignment horizontal="right" vertical="center" wrapText="1" readingOrder="1"/>
    </xf>
    <xf numFmtId="0" fontId="6" fillId="0" borderId="0" xfId="0" applyNumberFormat="1" applyFont="1" applyFill="1" applyBorder="1" applyAlignment="1" applyProtection="1">
      <alignment horizontal="left" vertical="center" wrapText="1" readingOrder="1"/>
    </xf>
    <xf numFmtId="177" fontId="6" fillId="0" borderId="0" xfId="0" applyNumberFormat="1" applyFont="1" applyFill="1" applyBorder="1" applyAlignment="1" applyProtection="1">
      <alignment horizontal="right" vertical="center" wrapText="1" readingOrder="1"/>
    </xf>
    <xf numFmtId="0" fontId="6" fillId="0" borderId="1" xfId="0" applyNumberFormat="1" applyFont="1" applyFill="1" applyBorder="1" applyAlignment="1" applyProtection="1">
      <alignment horizontal="center" vertical="center" wrapText="1" readingOrder="1"/>
    </xf>
    <xf numFmtId="177" fontId="6" fillId="0" borderId="1" xfId="0" applyNumberFormat="1" applyFont="1" applyFill="1" applyBorder="1" applyAlignment="1" applyProtection="1">
      <alignment horizontal="center" vertical="center" wrapText="1" readingOrder="1"/>
    </xf>
    <xf numFmtId="0" fontId="7" fillId="0" borderId="2" xfId="0" applyNumberFormat="1" applyFont="1" applyFill="1" applyBorder="1" applyAlignment="1" applyProtection="1">
      <alignment horizontal="center" vertical="center" wrapText="1" readingOrder="1"/>
    </xf>
    <xf numFmtId="0" fontId="3" fillId="0" borderId="1" xfId="0" applyFont="1" applyFill="1" applyBorder="1" applyAlignment="1" applyProtection="1">
      <alignment vertical="center"/>
      <protection locked="0"/>
    </xf>
    <xf numFmtId="0" fontId="7" fillId="0" borderId="3" xfId="0" applyNumberFormat="1"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right" vertical="center" wrapText="1" readingOrder="1"/>
    </xf>
    <xf numFmtId="0" fontId="7" fillId="0" borderId="1" xfId="0" applyNumberFormat="1" applyFont="1" applyFill="1" applyBorder="1" applyAlignment="1" applyProtection="1">
      <alignment horizontal="center" vertical="center" wrapText="1" readingOrder="1"/>
    </xf>
    <xf numFmtId="0" fontId="3" fillId="0" borderId="1" xfId="0" applyFont="1" applyFill="1" applyBorder="1" applyAlignment="1">
      <alignment vertical="center"/>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7" fillId="0" borderId="4"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left" vertical="center" wrapText="1" readingOrder="1"/>
    </xf>
    <xf numFmtId="0" fontId="8" fillId="0" borderId="1" xfId="0" applyNumberFormat="1" applyFont="1" applyFill="1" applyBorder="1" applyAlignment="1" applyProtection="1">
      <alignment horizontal="center" vertical="center" wrapText="1" readingOrder="1"/>
    </xf>
    <xf numFmtId="177" fontId="7" fillId="0" borderId="1" xfId="0" applyNumberFormat="1" applyFont="1" applyFill="1" applyBorder="1" applyAlignment="1" applyProtection="1">
      <alignment horizontal="right" vertical="center" wrapText="1" readingOrder="1"/>
    </xf>
    <xf numFmtId="177" fontId="2" fillId="0" borderId="1" xfId="0" applyNumberFormat="1" applyFont="1" applyFill="1" applyBorder="1" applyAlignment="1">
      <alignment horizontal="right"/>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justify" vertical="center" wrapText="1"/>
    </xf>
    <xf numFmtId="0" fontId="9" fillId="0" borderId="1" xfId="0" applyNumberFormat="1" applyFont="1" applyFill="1" applyBorder="1" applyAlignment="1" applyProtection="1">
      <alignment horizontal="right"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0" fontId="0" fillId="0" borderId="0" xfId="0" applyFill="1">
      <alignment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177" fontId="14" fillId="0" borderId="0" xfId="0" applyNumberFormat="1" applyFont="1" applyFill="1" applyBorder="1" applyAlignment="1">
      <alignment horizontal="center" vertical="center"/>
    </xf>
    <xf numFmtId="0" fontId="11"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177"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12" fillId="0" borderId="3" xfId="49" applyFont="1" applyFill="1" applyBorder="1" applyAlignment="1">
      <alignment horizontal="left" vertical="center" wrapText="1"/>
    </xf>
    <xf numFmtId="0" fontId="17" fillId="0" borderId="3" xfId="49" applyFont="1" applyFill="1" applyBorder="1" applyAlignment="1">
      <alignment horizontal="left" vertical="center" wrapText="1"/>
    </xf>
    <xf numFmtId="0" fontId="17" fillId="0" borderId="3" xfId="49" applyFont="1" applyFill="1" applyBorder="1" applyAlignment="1">
      <alignment horizontal="center" vertical="center" wrapText="1"/>
    </xf>
    <xf numFmtId="0" fontId="17" fillId="0" borderId="3" xfId="49" applyFont="1" applyFill="1" applyBorder="1" applyAlignment="1">
      <alignment horizontal="right" vertical="center" wrapText="1"/>
    </xf>
    <xf numFmtId="177" fontId="10" fillId="0" borderId="1" xfId="49" applyNumberFormat="1" applyFont="1" applyFill="1" applyBorder="1" applyAlignment="1">
      <alignment horizontal="right" vertical="center" wrapText="1"/>
    </xf>
    <xf numFmtId="177" fontId="10" fillId="0" borderId="1" xfId="0" applyNumberFormat="1" applyFont="1" applyFill="1" applyBorder="1" applyAlignment="1">
      <alignment horizontal="right" vertical="center"/>
    </xf>
    <xf numFmtId="177" fontId="18" fillId="0" borderId="1" xfId="49" applyNumberFormat="1" applyFont="1" applyFill="1" applyBorder="1" applyAlignment="1">
      <alignment horizontal="right" vertical="center"/>
    </xf>
    <xf numFmtId="177" fontId="0" fillId="0" borderId="1" xfId="49" applyNumberFormat="1" applyFont="1" applyFill="1" applyBorder="1" applyAlignment="1">
      <alignment horizontal="right" vertical="center"/>
    </xf>
    <xf numFmtId="0" fontId="11" fillId="0" borderId="1" xfId="0" applyFont="1" applyFill="1" applyBorder="1" applyAlignment="1">
      <alignment vertical="center" wrapText="1"/>
    </xf>
    <xf numFmtId="177"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vertical="center"/>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right" vertical="center" wrapText="1"/>
    </xf>
    <xf numFmtId="10" fontId="10" fillId="0" borderId="1" xfId="0" applyNumberFormat="1" applyFont="1" applyFill="1" applyBorder="1" applyAlignment="1">
      <alignment horizontal="right" vertical="center"/>
    </xf>
    <xf numFmtId="177" fontId="11" fillId="0" borderId="1" xfId="0" applyNumberFormat="1" applyFont="1" applyFill="1" applyBorder="1" applyAlignment="1">
      <alignment horizontal="right" vertical="center" wrapText="1"/>
    </xf>
    <xf numFmtId="10" fontId="11" fillId="0" borderId="1" xfId="0" applyNumberFormat="1" applyFont="1" applyFill="1" applyBorder="1" applyAlignment="1">
      <alignment horizontal="right" vertical="center"/>
    </xf>
    <xf numFmtId="177" fontId="11" fillId="0" borderId="1" xfId="0" applyNumberFormat="1" applyFont="1" applyFill="1" applyBorder="1" applyAlignment="1">
      <alignment horizontal="right" vertical="center"/>
    </xf>
    <xf numFmtId="10"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7" fontId="10" fillId="0" borderId="0" xfId="0" applyNumberFormat="1" applyFont="1" applyFill="1" applyBorder="1" applyAlignment="1">
      <alignment vertical="center"/>
    </xf>
    <xf numFmtId="176" fontId="10" fillId="0" borderId="0" xfId="0" applyNumberFormat="1" applyFont="1" applyFill="1" applyBorder="1" applyAlignment="1">
      <alignment vertical="center"/>
    </xf>
    <xf numFmtId="177"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left" wrapText="1"/>
    </xf>
    <xf numFmtId="0" fontId="23" fillId="0" borderId="0" xfId="0" applyFont="1" applyFill="1" applyAlignment="1">
      <alignment wrapText="1"/>
    </xf>
    <xf numFmtId="176" fontId="23" fillId="0" borderId="5" xfId="0" applyNumberFormat="1" applyFont="1" applyFill="1" applyBorder="1" applyAlignment="1">
      <alignment horizontal="left" wrapText="1"/>
    </xf>
    <xf numFmtId="0" fontId="23" fillId="0" borderId="0" xfId="0" applyFont="1" applyFill="1" applyBorder="1" applyAlignment="1">
      <alignment horizontal="right" wrapText="1"/>
    </xf>
    <xf numFmtId="178" fontId="23" fillId="0" borderId="0" xfId="0" applyNumberFormat="1" applyFont="1" applyFill="1" applyBorder="1" applyAlignment="1">
      <alignment wrapText="1"/>
    </xf>
    <xf numFmtId="178" fontId="23" fillId="0" borderId="5" xfId="0" applyNumberFormat="1" applyFont="1" applyFill="1" applyBorder="1" applyAlignment="1">
      <alignment horizontal="left" wrapText="1"/>
    </xf>
    <xf numFmtId="0" fontId="23" fillId="0" borderId="0" xfId="0" applyFont="1" applyFill="1" applyBorder="1" applyAlignment="1">
      <alignment wrapText="1"/>
    </xf>
    <xf numFmtId="0" fontId="23" fillId="0" borderId="0" xfId="0" applyFont="1" applyFill="1" applyBorder="1" applyAlignment="1">
      <alignment horizontal="center" wrapText="1"/>
    </xf>
    <xf numFmtId="0" fontId="23" fillId="0" borderId="0" xfId="0" applyFont="1" applyFill="1" applyBorder="1" applyAlignment="1">
      <alignment horizontal="left"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left" wrapText="1"/>
    </xf>
    <xf numFmtId="0" fontId="23" fillId="0" borderId="0" xfId="0"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topLeftCell="A22" workbookViewId="0">
      <selection activeCell="J22" sqref="J22"/>
    </sheetView>
  </sheetViews>
  <sheetFormatPr defaultColWidth="9" defaultRowHeight="13.5"/>
  <cols>
    <col min="1" max="1" width="5.625" style="34" customWidth="1"/>
    <col min="2" max="2" width="13.0833333333333" style="30" customWidth="1"/>
    <col min="3" max="3" width="35" style="30" customWidth="1"/>
    <col min="4" max="4" width="5.16666666666667" style="34" customWidth="1"/>
    <col min="5" max="5" width="10.5916666666667" style="35" customWidth="1"/>
    <col min="6" max="6" width="8.5" style="34" customWidth="1"/>
    <col min="7" max="7" width="11.7583333333333" style="30" customWidth="1"/>
    <col min="8" max="8" width="28.5" style="30" customWidth="1"/>
    <col min="9" max="9" width="9" style="30" customWidth="1"/>
    <col min="10" max="10" width="29.125" style="30" customWidth="1"/>
    <col min="11" max="16382" width="9" style="30"/>
    <col min="16383" max="16384" width="9" style="36"/>
  </cols>
  <sheetData>
    <row r="1" s="30" customFormat="1" ht="80" customHeight="1" spans="1:8">
      <c r="A1" s="37" t="s">
        <v>0</v>
      </c>
      <c r="B1" s="38"/>
      <c r="C1" s="38"/>
      <c r="D1" s="38"/>
      <c r="E1" s="39"/>
      <c r="F1" s="38"/>
      <c r="G1" s="38"/>
      <c r="H1" s="38"/>
    </row>
    <row r="2" s="31" customFormat="1" ht="43" customHeight="1" spans="1:9">
      <c r="A2" s="40" t="s">
        <v>1</v>
      </c>
      <c r="B2" s="40" t="s">
        <v>2</v>
      </c>
      <c r="C2" s="40" t="s">
        <v>3</v>
      </c>
      <c r="D2" s="40" t="s">
        <v>4</v>
      </c>
      <c r="E2" s="41" t="s">
        <v>5</v>
      </c>
      <c r="F2" s="42" t="s">
        <v>6</v>
      </c>
      <c r="G2" s="40" t="s">
        <v>7</v>
      </c>
      <c r="H2" s="42" t="s">
        <v>8</v>
      </c>
      <c r="I2" s="75"/>
    </row>
    <row r="3" s="31" customFormat="1" ht="32" customHeight="1" spans="1:11">
      <c r="A3" s="43" t="s">
        <v>9</v>
      </c>
      <c r="B3" s="44" t="s">
        <v>10</v>
      </c>
      <c r="C3" s="40"/>
      <c r="D3" s="40"/>
      <c r="E3" s="45"/>
      <c r="F3" s="46"/>
      <c r="G3" s="47">
        <f>SUM(G4:G5)</f>
        <v>0</v>
      </c>
      <c r="H3" s="42"/>
      <c r="I3" s="76"/>
      <c r="J3" s="77"/>
      <c r="K3" s="77"/>
    </row>
    <row r="4" s="31" customFormat="1" ht="38" customHeight="1" spans="1:11">
      <c r="A4" s="48">
        <v>1</v>
      </c>
      <c r="B4" s="49" t="s">
        <v>11</v>
      </c>
      <c r="C4" s="49" t="s">
        <v>12</v>
      </c>
      <c r="D4" s="50" t="s">
        <v>13</v>
      </c>
      <c r="E4" s="51">
        <v>200</v>
      </c>
      <c r="F4" s="51"/>
      <c r="G4" s="52">
        <f t="shared" ref="G4:G11" si="0">E4*F4</f>
        <v>0</v>
      </c>
      <c r="H4" s="49" t="s">
        <v>14</v>
      </c>
      <c r="I4" s="76"/>
      <c r="J4" s="77"/>
      <c r="K4" s="77"/>
    </row>
    <row r="5" s="30" customFormat="1" ht="36" customHeight="1" spans="1:11">
      <c r="A5" s="48">
        <v>2</v>
      </c>
      <c r="B5" s="49" t="s">
        <v>15</v>
      </c>
      <c r="C5" s="49" t="s">
        <v>16</v>
      </c>
      <c r="D5" s="50" t="s">
        <v>17</v>
      </c>
      <c r="E5" s="51">
        <v>1</v>
      </c>
      <c r="F5" s="51"/>
      <c r="G5" s="52">
        <f t="shared" si="0"/>
        <v>0</v>
      </c>
      <c r="H5" s="49" t="s">
        <v>14</v>
      </c>
      <c r="I5" s="78"/>
      <c r="J5" s="79"/>
      <c r="K5" s="79"/>
    </row>
    <row r="6" s="30" customFormat="1" ht="32" customHeight="1" spans="1:11">
      <c r="A6" s="43" t="s">
        <v>18</v>
      </c>
      <c r="B6" s="53" t="s">
        <v>19</v>
      </c>
      <c r="C6" s="54"/>
      <c r="D6" s="55"/>
      <c r="E6" s="56"/>
      <c r="F6" s="57"/>
      <c r="G6" s="58">
        <f>SUM(G7:G11)</f>
        <v>0</v>
      </c>
      <c r="H6" s="49"/>
      <c r="I6" s="78"/>
      <c r="J6" s="79"/>
      <c r="K6" s="79"/>
    </row>
    <row r="7" s="31" customFormat="1" ht="91" customHeight="1" spans="1:11">
      <c r="A7" s="48">
        <v>1</v>
      </c>
      <c r="B7" s="54" t="s">
        <v>20</v>
      </c>
      <c r="C7" s="54" t="s">
        <v>21</v>
      </c>
      <c r="D7" s="55" t="s">
        <v>22</v>
      </c>
      <c r="E7" s="56">
        <v>8452.34</v>
      </c>
      <c r="F7" s="57"/>
      <c r="G7" s="58">
        <f t="shared" si="0"/>
        <v>0</v>
      </c>
      <c r="H7" s="49" t="s">
        <v>23</v>
      </c>
      <c r="I7" s="76"/>
      <c r="J7" s="77"/>
      <c r="K7" s="77"/>
    </row>
    <row r="8" s="30" customFormat="1" ht="78.75" spans="1:11">
      <c r="A8" s="48">
        <v>2</v>
      </c>
      <c r="B8" s="54" t="s">
        <v>24</v>
      </c>
      <c r="C8" s="54" t="s">
        <v>25</v>
      </c>
      <c r="D8" s="55" t="s">
        <v>22</v>
      </c>
      <c r="E8" s="56">
        <v>5151.79</v>
      </c>
      <c r="F8" s="57"/>
      <c r="G8" s="58">
        <f t="shared" si="0"/>
        <v>0</v>
      </c>
      <c r="H8" s="49" t="s">
        <v>23</v>
      </c>
      <c r="I8" s="78"/>
      <c r="J8" s="79"/>
      <c r="K8" s="79"/>
    </row>
    <row r="9" s="30" customFormat="1" ht="101.25" spans="1:11">
      <c r="A9" s="48">
        <v>3</v>
      </c>
      <c r="B9" s="54" t="s">
        <v>26</v>
      </c>
      <c r="C9" s="54" t="s">
        <v>27</v>
      </c>
      <c r="D9" s="55" t="s">
        <v>22</v>
      </c>
      <c r="E9" s="56">
        <v>9209.23</v>
      </c>
      <c r="F9" s="57"/>
      <c r="G9" s="58">
        <f t="shared" si="0"/>
        <v>0</v>
      </c>
      <c r="H9" s="49" t="s">
        <v>23</v>
      </c>
      <c r="I9" s="78"/>
      <c r="J9" s="79"/>
      <c r="K9" s="79"/>
    </row>
    <row r="10" s="30" customFormat="1" ht="60" customHeight="1" spans="1:11">
      <c r="A10" s="48">
        <v>4</v>
      </c>
      <c r="B10" s="54" t="s">
        <v>28</v>
      </c>
      <c r="C10" s="54" t="s">
        <v>29</v>
      </c>
      <c r="D10" s="55" t="s">
        <v>22</v>
      </c>
      <c r="E10" s="56">
        <v>3828.57</v>
      </c>
      <c r="F10" s="57"/>
      <c r="G10" s="58">
        <f t="shared" si="0"/>
        <v>0</v>
      </c>
      <c r="H10" s="49" t="s">
        <v>23</v>
      </c>
      <c r="I10" s="78"/>
      <c r="J10" s="79"/>
      <c r="K10" s="79"/>
    </row>
    <row r="11" s="30" customFormat="1" ht="64" customHeight="1" spans="1:11">
      <c r="A11" s="48">
        <v>5</v>
      </c>
      <c r="B11" s="54" t="s">
        <v>30</v>
      </c>
      <c r="C11" s="54" t="s">
        <v>31</v>
      </c>
      <c r="D11" s="55" t="s">
        <v>22</v>
      </c>
      <c r="E11" s="56">
        <v>2131.98</v>
      </c>
      <c r="F11" s="57"/>
      <c r="G11" s="58">
        <f t="shared" si="0"/>
        <v>0</v>
      </c>
      <c r="H11" s="49" t="s">
        <v>23</v>
      </c>
      <c r="I11" s="78"/>
      <c r="J11" s="79"/>
      <c r="K11" s="79"/>
    </row>
    <row r="12" s="32" customFormat="1" ht="23" customHeight="1" spans="1:11">
      <c r="A12" s="43" t="s">
        <v>32</v>
      </c>
      <c r="B12" s="53" t="s">
        <v>33</v>
      </c>
      <c r="C12" s="54"/>
      <c r="D12" s="55"/>
      <c r="E12" s="56"/>
      <c r="F12" s="59"/>
      <c r="G12" s="58">
        <f>SUM(G13:G20)</f>
        <v>0</v>
      </c>
      <c r="H12" s="49"/>
      <c r="I12" s="80"/>
      <c r="J12" s="81"/>
      <c r="K12" s="81"/>
    </row>
    <row r="13" s="30" customFormat="1" ht="112.5" spans="1:11">
      <c r="A13" s="48">
        <v>1</v>
      </c>
      <c r="B13" s="54" t="s">
        <v>34</v>
      </c>
      <c r="C13" s="54" t="s">
        <v>35</v>
      </c>
      <c r="D13" s="55" t="s">
        <v>36</v>
      </c>
      <c r="E13" s="56">
        <v>3498.48</v>
      </c>
      <c r="F13" s="60"/>
      <c r="G13" s="58">
        <f t="shared" ref="G13:G20" si="1">E13*F13</f>
        <v>0</v>
      </c>
      <c r="H13" s="49" t="s">
        <v>23</v>
      </c>
      <c r="I13" s="78"/>
      <c r="J13" s="79"/>
      <c r="K13" s="79"/>
    </row>
    <row r="14" s="30" customFormat="1" ht="135" spans="1:11">
      <c r="A14" s="48">
        <v>2</v>
      </c>
      <c r="B14" s="54" t="s">
        <v>37</v>
      </c>
      <c r="C14" s="54" t="s">
        <v>38</v>
      </c>
      <c r="D14" s="55" t="s">
        <v>36</v>
      </c>
      <c r="E14" s="56">
        <v>3463.06</v>
      </c>
      <c r="F14" s="60"/>
      <c r="G14" s="58">
        <f t="shared" si="1"/>
        <v>0</v>
      </c>
      <c r="H14" s="49" t="s">
        <v>23</v>
      </c>
      <c r="I14" s="78"/>
      <c r="J14" s="79"/>
      <c r="K14" s="79"/>
    </row>
    <row r="15" s="30" customFormat="1" ht="135" spans="1:11">
      <c r="A15" s="48">
        <v>3</v>
      </c>
      <c r="B15" s="54" t="s">
        <v>39</v>
      </c>
      <c r="C15" s="54" t="s">
        <v>40</v>
      </c>
      <c r="D15" s="55" t="s">
        <v>36</v>
      </c>
      <c r="E15" s="56">
        <v>3463.06</v>
      </c>
      <c r="F15" s="60"/>
      <c r="G15" s="58">
        <f t="shared" si="1"/>
        <v>0</v>
      </c>
      <c r="H15" s="49" t="s">
        <v>23</v>
      </c>
      <c r="I15" s="78"/>
      <c r="J15" s="79"/>
      <c r="K15" s="79"/>
    </row>
    <row r="16" s="30" customFormat="1" ht="90" spans="1:11">
      <c r="A16" s="48">
        <v>4</v>
      </c>
      <c r="B16" s="54" t="s">
        <v>41</v>
      </c>
      <c r="C16" s="54" t="s">
        <v>42</v>
      </c>
      <c r="D16" s="55" t="s">
        <v>36</v>
      </c>
      <c r="E16" s="56">
        <v>3463.06</v>
      </c>
      <c r="F16" s="60"/>
      <c r="G16" s="58">
        <f t="shared" si="1"/>
        <v>0</v>
      </c>
      <c r="H16" s="49" t="s">
        <v>23</v>
      </c>
      <c r="I16" s="78"/>
      <c r="J16" s="79"/>
      <c r="K16" s="79"/>
    </row>
    <row r="17" s="30" customFormat="1" ht="101.25" spans="1:11">
      <c r="A17" s="48">
        <v>5</v>
      </c>
      <c r="B17" s="54" t="s">
        <v>43</v>
      </c>
      <c r="C17" s="54" t="s">
        <v>44</v>
      </c>
      <c r="D17" s="55" t="s">
        <v>22</v>
      </c>
      <c r="E17" s="56">
        <v>250.29</v>
      </c>
      <c r="F17" s="60"/>
      <c r="G17" s="58">
        <f t="shared" si="1"/>
        <v>0</v>
      </c>
      <c r="H17" s="49" t="s">
        <v>23</v>
      </c>
      <c r="I17" s="78"/>
      <c r="J17" s="79"/>
      <c r="K17" s="79"/>
    </row>
    <row r="18" s="30" customFormat="1" ht="91" customHeight="1" spans="1:11">
      <c r="A18" s="48">
        <v>6</v>
      </c>
      <c r="B18" s="54" t="s">
        <v>45</v>
      </c>
      <c r="C18" s="54" t="s">
        <v>46</v>
      </c>
      <c r="D18" s="55" t="s">
        <v>13</v>
      </c>
      <c r="E18" s="56">
        <v>714</v>
      </c>
      <c r="F18" s="60"/>
      <c r="G18" s="58">
        <f t="shared" si="1"/>
        <v>0</v>
      </c>
      <c r="H18" s="49" t="s">
        <v>23</v>
      </c>
      <c r="I18" s="78"/>
      <c r="J18" s="79"/>
      <c r="K18" s="79"/>
    </row>
    <row r="19" s="30" customFormat="1" ht="135" spans="1:11">
      <c r="A19" s="48">
        <v>7</v>
      </c>
      <c r="B19" s="54" t="s">
        <v>47</v>
      </c>
      <c r="C19" s="54" t="s">
        <v>48</v>
      </c>
      <c r="D19" s="55" t="s">
        <v>49</v>
      </c>
      <c r="E19" s="56">
        <v>1</v>
      </c>
      <c r="F19" s="60"/>
      <c r="G19" s="58">
        <f t="shared" si="1"/>
        <v>0</v>
      </c>
      <c r="H19" s="49" t="s">
        <v>23</v>
      </c>
      <c r="I19" s="78"/>
      <c r="J19" s="79"/>
      <c r="K19" s="79"/>
    </row>
    <row r="20" s="32" customFormat="1" ht="104" customHeight="1" spans="1:11">
      <c r="A20" s="48">
        <v>8</v>
      </c>
      <c r="B20" s="54" t="s">
        <v>50</v>
      </c>
      <c r="C20" s="54" t="s">
        <v>51</v>
      </c>
      <c r="D20" s="55" t="s">
        <v>36</v>
      </c>
      <c r="E20" s="56">
        <v>3141.6</v>
      </c>
      <c r="F20" s="59"/>
      <c r="G20" s="58">
        <f t="shared" si="1"/>
        <v>0</v>
      </c>
      <c r="H20" s="49" t="s">
        <v>23</v>
      </c>
      <c r="I20" s="80"/>
      <c r="J20" s="81"/>
      <c r="K20" s="81"/>
    </row>
    <row r="21" s="30" customFormat="1" spans="1:16384">
      <c r="A21" s="40" t="s">
        <v>52</v>
      </c>
      <c r="B21" s="61" t="s">
        <v>53</v>
      </c>
      <c r="C21" s="49"/>
      <c r="D21" s="50"/>
      <c r="E21" s="62"/>
      <c r="F21" s="62"/>
      <c r="G21" s="63">
        <f>SUM(G22:G24)</f>
        <v>0</v>
      </c>
      <c r="H21" s="49"/>
      <c r="XFC21" s="36"/>
      <c r="XFD21" s="36"/>
    </row>
    <row r="22" s="30" customFormat="1" ht="40.5" spans="1:11">
      <c r="A22" s="48">
        <v>1</v>
      </c>
      <c r="B22" s="64" t="s">
        <v>54</v>
      </c>
      <c r="C22" s="49" t="s">
        <v>55</v>
      </c>
      <c r="D22" s="50" t="s">
        <v>56</v>
      </c>
      <c r="E22" s="65">
        <f>G6+G12</f>
        <v>0</v>
      </c>
      <c r="F22" s="66"/>
      <c r="G22" s="58">
        <v>0</v>
      </c>
      <c r="H22" s="49" t="s">
        <v>57</v>
      </c>
      <c r="I22" s="78"/>
      <c r="J22" s="79"/>
      <c r="K22" s="79"/>
    </row>
    <row r="23" s="30" customFormat="1" ht="54" spans="1:11">
      <c r="A23" s="48">
        <v>2</v>
      </c>
      <c r="B23" s="64" t="s">
        <v>58</v>
      </c>
      <c r="C23" s="49" t="s">
        <v>59</v>
      </c>
      <c r="D23" s="50" t="s">
        <v>56</v>
      </c>
      <c r="E23" s="65">
        <f>G3+G6+G12+G22</f>
        <v>0</v>
      </c>
      <c r="F23" s="66"/>
      <c r="G23" s="58">
        <f t="shared" ref="G22:G24" si="2">E23*F23</f>
        <v>0</v>
      </c>
      <c r="H23" s="49" t="s">
        <v>60</v>
      </c>
      <c r="I23" s="78"/>
      <c r="J23" s="79"/>
      <c r="K23" s="79"/>
    </row>
    <row r="24" s="30" customFormat="1" ht="40.5" spans="1:11">
      <c r="A24" s="48">
        <v>3</v>
      </c>
      <c r="B24" s="64" t="s">
        <v>61</v>
      </c>
      <c r="C24" s="49"/>
      <c r="D24" s="50" t="s">
        <v>56</v>
      </c>
      <c r="E24" s="65">
        <f>G3+G6+G12+G22</f>
        <v>0</v>
      </c>
      <c r="F24" s="66"/>
      <c r="G24" s="58">
        <f t="shared" si="2"/>
        <v>0</v>
      </c>
      <c r="H24" s="49" t="s">
        <v>60</v>
      </c>
      <c r="I24" s="78"/>
      <c r="J24" s="79"/>
      <c r="K24" s="79"/>
    </row>
    <row r="25" s="33" customFormat="1" ht="23" customHeight="1" spans="1:11">
      <c r="A25" s="40" t="s">
        <v>62</v>
      </c>
      <c r="B25" s="42" t="s">
        <v>63</v>
      </c>
      <c r="C25" s="61" t="s">
        <v>64</v>
      </c>
      <c r="D25" s="42" t="s">
        <v>56</v>
      </c>
      <c r="E25" s="67"/>
      <c r="F25" s="68"/>
      <c r="G25" s="69">
        <f>G3+G6+G12+G21</f>
        <v>0</v>
      </c>
      <c r="H25" s="61"/>
      <c r="I25" s="82"/>
      <c r="J25" s="83"/>
      <c r="K25" s="83"/>
    </row>
    <row r="26" s="32" customFormat="1" ht="23" customHeight="1" spans="1:11">
      <c r="A26" s="40" t="s">
        <v>65</v>
      </c>
      <c r="B26" s="42" t="s">
        <v>66</v>
      </c>
      <c r="C26" s="61" t="s">
        <v>67</v>
      </c>
      <c r="D26" s="42" t="s">
        <v>56</v>
      </c>
      <c r="E26" s="67">
        <f>G25</f>
        <v>0</v>
      </c>
      <c r="F26" s="70"/>
      <c r="G26" s="69">
        <f>E26*F26</f>
        <v>0</v>
      </c>
      <c r="H26" s="61" t="s">
        <v>68</v>
      </c>
      <c r="I26" s="80"/>
      <c r="J26" s="81"/>
      <c r="K26" s="81"/>
    </row>
    <row r="27" s="32" customFormat="1" ht="23" customHeight="1" spans="1:11">
      <c r="A27" s="40" t="s">
        <v>69</v>
      </c>
      <c r="B27" s="42" t="s">
        <v>70</v>
      </c>
      <c r="C27" s="42"/>
      <c r="D27" s="42"/>
      <c r="E27" s="71"/>
      <c r="F27" s="71"/>
      <c r="G27" s="69">
        <f>G25+G26</f>
        <v>0</v>
      </c>
      <c r="H27" s="72"/>
      <c r="I27" s="80"/>
      <c r="J27" s="81"/>
      <c r="K27" s="81"/>
    </row>
    <row r="28" ht="115" customHeight="1" spans="1:8">
      <c r="A28" s="64" t="s">
        <v>71</v>
      </c>
      <c r="B28" s="73"/>
      <c r="C28" s="73"/>
      <c r="D28" s="73"/>
      <c r="E28" s="74"/>
      <c r="F28" s="74"/>
      <c r="G28" s="73"/>
      <c r="H28" s="73"/>
    </row>
  </sheetData>
  <mergeCells count="3">
    <mergeCell ref="A1:H1"/>
    <mergeCell ref="B27:F27"/>
    <mergeCell ref="A28:H28"/>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10" sqref="B10:C10"/>
    </sheetView>
  </sheetViews>
  <sheetFormatPr defaultColWidth="9" defaultRowHeight="13.5" outlineLevelCol="2"/>
  <cols>
    <col min="1" max="1" width="22.625" customWidth="1"/>
    <col min="2" max="2" width="8.625" customWidth="1"/>
    <col min="3" max="3" width="45.625" customWidth="1"/>
  </cols>
  <sheetData>
    <row r="1" ht="82" customHeight="1" spans="1:3">
      <c r="A1" s="84" t="s">
        <v>72</v>
      </c>
      <c r="B1" s="85"/>
      <c r="C1" s="85"/>
    </row>
    <row r="2" ht="61" customHeight="1" spans="1:3">
      <c r="A2" s="86" t="s">
        <v>73</v>
      </c>
      <c r="B2" s="86"/>
      <c r="C2" s="86"/>
    </row>
    <row r="3" ht="72" customHeight="1" spans="1:3">
      <c r="A3" s="87" t="s">
        <v>74</v>
      </c>
      <c r="B3" s="88" t="s">
        <v>75</v>
      </c>
      <c r="C3" s="89">
        <f>限价!G27-限价!G26</f>
        <v>902918.896054875</v>
      </c>
    </row>
    <row r="4" ht="41" customHeight="1" spans="1:3">
      <c r="A4" s="90" t="s">
        <v>76</v>
      </c>
      <c r="B4" s="91" t="s">
        <v>77</v>
      </c>
      <c r="C4" s="92">
        <f>C3</f>
        <v>902918.896054875</v>
      </c>
    </row>
    <row r="5" ht="37" customHeight="1" spans="1:3">
      <c r="A5" s="87" t="s">
        <v>78</v>
      </c>
      <c r="B5" s="93" t="s">
        <v>75</v>
      </c>
      <c r="C5" s="89">
        <f>限价!G22</f>
        <v>20329.896825</v>
      </c>
    </row>
    <row r="6" ht="43" customHeight="1" spans="1:3">
      <c r="A6" s="93"/>
      <c r="B6" s="93" t="s">
        <v>79</v>
      </c>
      <c r="C6" s="92">
        <f>C5</f>
        <v>20329.896825</v>
      </c>
    </row>
    <row r="7" ht="14.25" spans="1:3">
      <c r="A7" s="94"/>
      <c r="B7" s="95"/>
      <c r="C7" s="95"/>
    </row>
    <row r="8" ht="14.25" spans="1:3">
      <c r="A8" s="95"/>
      <c r="B8" s="95"/>
      <c r="C8" s="95"/>
    </row>
    <row r="9" ht="14.25" spans="1:3">
      <c r="A9" s="95" t="s">
        <v>76</v>
      </c>
      <c r="B9" s="96" t="s">
        <v>76</v>
      </c>
      <c r="C9" s="96"/>
    </row>
    <row r="10" ht="84" customHeight="1" spans="1:3">
      <c r="A10" s="95" t="s">
        <v>80</v>
      </c>
      <c r="B10" s="97" t="s">
        <v>76</v>
      </c>
      <c r="C10" s="97"/>
    </row>
    <row r="11" ht="48" customHeight="1" spans="1:3">
      <c r="A11" s="95" t="s">
        <v>81</v>
      </c>
      <c r="B11" s="97"/>
      <c r="C11" s="97"/>
    </row>
    <row r="12" ht="42" customHeight="1" spans="1:3">
      <c r="A12" s="95" t="s">
        <v>82</v>
      </c>
      <c r="B12" s="97"/>
      <c r="C12" s="97"/>
    </row>
    <row r="13" ht="14.25" spans="1:3">
      <c r="A13" s="95" t="s">
        <v>76</v>
      </c>
      <c r="B13" s="98"/>
      <c r="C13" s="98"/>
    </row>
    <row r="14" ht="108" customHeight="1" spans="1:3">
      <c r="A14" s="90" t="s">
        <v>76</v>
      </c>
      <c r="B14" s="95" t="s">
        <v>83</v>
      </c>
      <c r="C14" s="95"/>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22" workbookViewId="0">
      <selection activeCell="J4" sqref="J4"/>
    </sheetView>
  </sheetViews>
  <sheetFormatPr defaultColWidth="9" defaultRowHeight="13.5"/>
  <cols>
    <col min="1" max="1" width="5.625" style="34" customWidth="1"/>
    <col min="2" max="2" width="13.0833333333333" style="30" customWidth="1"/>
    <col min="3" max="3" width="35" style="30" customWidth="1"/>
    <col min="4" max="4" width="5.16666666666667" style="34" customWidth="1"/>
    <col min="5" max="5" width="10.5916666666667" style="35" customWidth="1"/>
    <col min="6" max="6" width="8.5" style="34" customWidth="1"/>
    <col min="7" max="7" width="11.7583333333333" style="30" customWidth="1"/>
    <col min="8" max="8" width="28.5" style="30" customWidth="1"/>
    <col min="9" max="9" width="9" style="30" customWidth="1"/>
    <col min="10" max="10" width="29.125" style="30" customWidth="1"/>
    <col min="11" max="16382" width="9" style="30"/>
    <col min="16383" max="16384" width="9" style="36"/>
  </cols>
  <sheetData>
    <row r="1" s="30" customFormat="1" ht="80" customHeight="1" spans="1:8">
      <c r="A1" s="37" t="s">
        <v>84</v>
      </c>
      <c r="B1" s="38"/>
      <c r="C1" s="38"/>
      <c r="D1" s="38"/>
      <c r="E1" s="39"/>
      <c r="F1" s="38"/>
      <c r="G1" s="38"/>
      <c r="H1" s="38"/>
    </row>
    <row r="2" s="31" customFormat="1" ht="43" customHeight="1" spans="1:9">
      <c r="A2" s="40" t="s">
        <v>1</v>
      </c>
      <c r="B2" s="40" t="s">
        <v>2</v>
      </c>
      <c r="C2" s="40" t="s">
        <v>3</v>
      </c>
      <c r="D2" s="40" t="s">
        <v>4</v>
      </c>
      <c r="E2" s="41" t="s">
        <v>5</v>
      </c>
      <c r="F2" s="42" t="s">
        <v>6</v>
      </c>
      <c r="G2" s="40" t="s">
        <v>7</v>
      </c>
      <c r="H2" s="42" t="s">
        <v>8</v>
      </c>
      <c r="I2" s="75"/>
    </row>
    <row r="3" s="31" customFormat="1" ht="32" customHeight="1" spans="1:11">
      <c r="A3" s="43" t="s">
        <v>9</v>
      </c>
      <c r="B3" s="44" t="s">
        <v>10</v>
      </c>
      <c r="C3" s="40"/>
      <c r="D3" s="40"/>
      <c r="E3" s="45"/>
      <c r="F3" s="46"/>
      <c r="G3" s="47">
        <f>SUM(G4:G5)</f>
        <v>45150</v>
      </c>
      <c r="H3" s="42"/>
      <c r="I3" s="76"/>
      <c r="J3" s="77"/>
      <c r="K3" s="77"/>
    </row>
    <row r="4" s="31" customFormat="1" ht="38" customHeight="1" spans="1:11">
      <c r="A4" s="48">
        <v>1</v>
      </c>
      <c r="B4" s="49" t="s">
        <v>11</v>
      </c>
      <c r="C4" s="49" t="s">
        <v>12</v>
      </c>
      <c r="D4" s="50" t="s">
        <v>13</v>
      </c>
      <c r="E4" s="51">
        <v>200</v>
      </c>
      <c r="F4" s="51">
        <f>95*1.05</f>
        <v>99.75</v>
      </c>
      <c r="G4" s="52">
        <f>E4*F4</f>
        <v>19950</v>
      </c>
      <c r="H4" s="49" t="s">
        <v>14</v>
      </c>
      <c r="I4" s="76"/>
      <c r="J4" s="77"/>
      <c r="K4" s="77"/>
    </row>
    <row r="5" s="30" customFormat="1" ht="36" customHeight="1" spans="1:11">
      <c r="A5" s="48">
        <v>2</v>
      </c>
      <c r="B5" s="49" t="s">
        <v>15</v>
      </c>
      <c r="C5" s="49" t="s">
        <v>16</v>
      </c>
      <c r="D5" s="50" t="s">
        <v>17</v>
      </c>
      <c r="E5" s="51">
        <v>1</v>
      </c>
      <c r="F5" s="51">
        <f>24000*1.05</f>
        <v>25200</v>
      </c>
      <c r="G5" s="52">
        <f>E5*F5</f>
        <v>25200</v>
      </c>
      <c r="H5" s="49" t="s">
        <v>14</v>
      </c>
      <c r="I5" s="78"/>
      <c r="J5" s="79"/>
      <c r="K5" s="79"/>
    </row>
    <row r="6" s="30" customFormat="1" ht="32" customHeight="1" spans="1:11">
      <c r="A6" s="43" t="s">
        <v>18</v>
      </c>
      <c r="B6" s="53" t="s">
        <v>19</v>
      </c>
      <c r="C6" s="54"/>
      <c r="D6" s="55"/>
      <c r="E6" s="56"/>
      <c r="F6" s="57"/>
      <c r="G6" s="58">
        <f>SUM(G7:G11)</f>
        <v>284691.6765</v>
      </c>
      <c r="H6" s="49"/>
      <c r="I6" s="78"/>
      <c r="J6" s="79"/>
      <c r="K6" s="79"/>
    </row>
    <row r="7" s="31" customFormat="1" ht="91" customHeight="1" spans="1:11">
      <c r="A7" s="48">
        <v>1</v>
      </c>
      <c r="B7" s="54" t="s">
        <v>20</v>
      </c>
      <c r="C7" s="54" t="s">
        <v>21</v>
      </c>
      <c r="D7" s="55" t="s">
        <v>22</v>
      </c>
      <c r="E7" s="56">
        <v>8452.34</v>
      </c>
      <c r="F7" s="57">
        <f>5*1.05</f>
        <v>5.25</v>
      </c>
      <c r="G7" s="58">
        <f>E7*F7</f>
        <v>44374.785</v>
      </c>
      <c r="H7" s="49" t="s">
        <v>23</v>
      </c>
      <c r="I7" s="76"/>
      <c r="J7" s="77"/>
      <c r="K7" s="77"/>
    </row>
    <row r="8" s="30" customFormat="1" ht="78.75" spans="1:11">
      <c r="A8" s="48">
        <v>2</v>
      </c>
      <c r="B8" s="54" t="s">
        <v>24</v>
      </c>
      <c r="C8" s="54" t="s">
        <v>25</v>
      </c>
      <c r="D8" s="55" t="s">
        <v>22</v>
      </c>
      <c r="E8" s="56">
        <v>5151.79</v>
      </c>
      <c r="F8" s="57">
        <f>15*1.05</f>
        <v>15.75</v>
      </c>
      <c r="G8" s="58">
        <f t="shared" ref="G4:G11" si="0">E8*F8</f>
        <v>81140.6925</v>
      </c>
      <c r="H8" s="49" t="s">
        <v>23</v>
      </c>
      <c r="I8" s="78"/>
      <c r="J8" s="79"/>
      <c r="K8" s="79"/>
    </row>
    <row r="9" s="30" customFormat="1" ht="101.25" spans="1:11">
      <c r="A9" s="48">
        <v>3</v>
      </c>
      <c r="B9" s="54" t="s">
        <v>26</v>
      </c>
      <c r="C9" s="54" t="s">
        <v>27</v>
      </c>
      <c r="D9" s="55" t="s">
        <v>22</v>
      </c>
      <c r="E9" s="56">
        <v>9209.23</v>
      </c>
      <c r="F9" s="57">
        <f>8*1.05</f>
        <v>8.4</v>
      </c>
      <c r="G9" s="58">
        <f t="shared" si="0"/>
        <v>77357.532</v>
      </c>
      <c r="H9" s="49" t="s">
        <v>23</v>
      </c>
      <c r="I9" s="78"/>
      <c r="J9" s="79"/>
      <c r="K9" s="79"/>
    </row>
    <row r="10" s="30" customFormat="1" ht="60" customHeight="1" spans="1:11">
      <c r="A10" s="48">
        <v>4</v>
      </c>
      <c r="B10" s="54" t="s">
        <v>28</v>
      </c>
      <c r="C10" s="54" t="s">
        <v>29</v>
      </c>
      <c r="D10" s="55" t="s">
        <v>22</v>
      </c>
      <c r="E10" s="56">
        <v>3828.57</v>
      </c>
      <c r="F10" s="57">
        <f>12*1.05</f>
        <v>12.6</v>
      </c>
      <c r="G10" s="58">
        <f t="shared" si="0"/>
        <v>48239.982</v>
      </c>
      <c r="H10" s="49" t="s">
        <v>23</v>
      </c>
      <c r="I10" s="78"/>
      <c r="J10" s="79"/>
      <c r="K10" s="79"/>
    </row>
    <row r="11" s="30" customFormat="1" ht="64" customHeight="1" spans="1:11">
      <c r="A11" s="48">
        <v>5</v>
      </c>
      <c r="B11" s="54" t="s">
        <v>30</v>
      </c>
      <c r="C11" s="54" t="s">
        <v>31</v>
      </c>
      <c r="D11" s="55" t="s">
        <v>22</v>
      </c>
      <c r="E11" s="56">
        <v>2131.98</v>
      </c>
      <c r="F11" s="57">
        <f>15*1.05</f>
        <v>15.75</v>
      </c>
      <c r="G11" s="58">
        <f t="shared" si="0"/>
        <v>33578.685</v>
      </c>
      <c r="H11" s="49" t="s">
        <v>23</v>
      </c>
      <c r="I11" s="78"/>
      <c r="J11" s="79"/>
      <c r="K11" s="79"/>
    </row>
    <row r="12" s="32" customFormat="1" ht="23" customHeight="1" spans="1:11">
      <c r="A12" s="43" t="s">
        <v>32</v>
      </c>
      <c r="B12" s="53" t="s">
        <v>33</v>
      </c>
      <c r="C12" s="54"/>
      <c r="D12" s="55"/>
      <c r="E12" s="56"/>
      <c r="F12" s="59"/>
      <c r="G12" s="58">
        <f>SUM(G13:G20)</f>
        <v>392971.551</v>
      </c>
      <c r="H12" s="49"/>
      <c r="I12" s="80"/>
      <c r="J12" s="81"/>
      <c r="K12" s="81"/>
    </row>
    <row r="13" s="30" customFormat="1" ht="112.5" spans="1:11">
      <c r="A13" s="48">
        <v>1</v>
      </c>
      <c r="B13" s="54" t="s">
        <v>34</v>
      </c>
      <c r="C13" s="54" t="s">
        <v>35</v>
      </c>
      <c r="D13" s="55" t="s">
        <v>36</v>
      </c>
      <c r="E13" s="56">
        <v>3498.48</v>
      </c>
      <c r="F13" s="60">
        <f>5*1.05</f>
        <v>5.25</v>
      </c>
      <c r="G13" s="58">
        <f>E13*F13</f>
        <v>18367.02</v>
      </c>
      <c r="H13" s="49" t="s">
        <v>23</v>
      </c>
      <c r="I13" s="78"/>
      <c r="J13" s="79"/>
      <c r="K13" s="79"/>
    </row>
    <row r="14" s="30" customFormat="1" ht="135" spans="1:11">
      <c r="A14" s="48">
        <v>2</v>
      </c>
      <c r="B14" s="54" t="s">
        <v>37</v>
      </c>
      <c r="C14" s="54" t="s">
        <v>38</v>
      </c>
      <c r="D14" s="55" t="s">
        <v>36</v>
      </c>
      <c r="E14" s="56">
        <v>3463.06</v>
      </c>
      <c r="F14" s="60">
        <f>10*1.05</f>
        <v>10.5</v>
      </c>
      <c r="G14" s="58">
        <f>E14*F14</f>
        <v>36362.13</v>
      </c>
      <c r="H14" s="49" t="s">
        <v>23</v>
      </c>
      <c r="I14" s="78"/>
      <c r="J14" s="79"/>
      <c r="K14" s="79"/>
    </row>
    <row r="15" s="30" customFormat="1" ht="135" spans="1:11">
      <c r="A15" s="48">
        <v>3</v>
      </c>
      <c r="B15" s="54" t="s">
        <v>39</v>
      </c>
      <c r="C15" s="54" t="s">
        <v>40</v>
      </c>
      <c r="D15" s="55" t="s">
        <v>36</v>
      </c>
      <c r="E15" s="56">
        <v>3463.06</v>
      </c>
      <c r="F15" s="60">
        <f>12*1.05</f>
        <v>12.6</v>
      </c>
      <c r="G15" s="58">
        <f t="shared" ref="G13:G20" si="1">E15*F15</f>
        <v>43634.556</v>
      </c>
      <c r="H15" s="49" t="s">
        <v>23</v>
      </c>
      <c r="I15" s="78"/>
      <c r="J15" s="79"/>
      <c r="K15" s="79"/>
    </row>
    <row r="16" s="30" customFormat="1" ht="90" spans="1:11">
      <c r="A16" s="48">
        <v>4</v>
      </c>
      <c r="B16" s="54" t="s">
        <v>41</v>
      </c>
      <c r="C16" s="54" t="s">
        <v>42</v>
      </c>
      <c r="D16" s="55" t="s">
        <v>36</v>
      </c>
      <c r="E16" s="56">
        <v>3463.06</v>
      </c>
      <c r="F16" s="60">
        <f>25*1.05</f>
        <v>26.25</v>
      </c>
      <c r="G16" s="58">
        <f t="shared" si="1"/>
        <v>90905.325</v>
      </c>
      <c r="H16" s="49" t="s">
        <v>23</v>
      </c>
      <c r="I16" s="78"/>
      <c r="J16" s="79"/>
      <c r="K16" s="79"/>
    </row>
    <row r="17" s="30" customFormat="1" ht="101.25" spans="1:11">
      <c r="A17" s="48">
        <v>5</v>
      </c>
      <c r="B17" s="54" t="s">
        <v>43</v>
      </c>
      <c r="C17" s="54" t="s">
        <v>44</v>
      </c>
      <c r="D17" s="55" t="s">
        <v>22</v>
      </c>
      <c r="E17" s="56">
        <v>250.29</v>
      </c>
      <c r="F17" s="60">
        <f>150*1.05</f>
        <v>157.5</v>
      </c>
      <c r="G17" s="58">
        <f t="shared" si="1"/>
        <v>39420.675</v>
      </c>
      <c r="H17" s="49" t="s">
        <v>23</v>
      </c>
      <c r="I17" s="78"/>
      <c r="J17" s="79"/>
      <c r="K17" s="79"/>
    </row>
    <row r="18" s="30" customFormat="1" ht="91" customHeight="1" spans="1:11">
      <c r="A18" s="48">
        <v>6</v>
      </c>
      <c r="B18" s="54" t="s">
        <v>45</v>
      </c>
      <c r="C18" s="54" t="s">
        <v>46</v>
      </c>
      <c r="D18" s="55" t="s">
        <v>13</v>
      </c>
      <c r="E18" s="56">
        <v>714</v>
      </c>
      <c r="F18" s="60">
        <f>86.85*1.05</f>
        <v>91.1925</v>
      </c>
      <c r="G18" s="58">
        <f t="shared" si="1"/>
        <v>65111.445</v>
      </c>
      <c r="H18" s="49" t="s">
        <v>23</v>
      </c>
      <c r="I18" s="78"/>
      <c r="J18" s="79"/>
      <c r="K18" s="79"/>
    </row>
    <row r="19" s="30" customFormat="1" ht="135" spans="1:11">
      <c r="A19" s="48">
        <v>7</v>
      </c>
      <c r="B19" s="54" t="s">
        <v>47</v>
      </c>
      <c r="C19" s="54" t="s">
        <v>48</v>
      </c>
      <c r="D19" s="55" t="s">
        <v>49</v>
      </c>
      <c r="E19" s="56">
        <v>1</v>
      </c>
      <c r="F19" s="60">
        <f>200*1.05</f>
        <v>210</v>
      </c>
      <c r="G19" s="58">
        <f t="shared" si="1"/>
        <v>210</v>
      </c>
      <c r="H19" s="49" t="s">
        <v>23</v>
      </c>
      <c r="I19" s="78"/>
      <c r="J19" s="79"/>
      <c r="K19" s="79"/>
    </row>
    <row r="20" s="32" customFormat="1" ht="104" customHeight="1" spans="1:11">
      <c r="A20" s="48">
        <v>8</v>
      </c>
      <c r="B20" s="54" t="s">
        <v>50</v>
      </c>
      <c r="C20" s="54" t="s">
        <v>51</v>
      </c>
      <c r="D20" s="55" t="s">
        <v>36</v>
      </c>
      <c r="E20" s="56">
        <v>3141.6</v>
      </c>
      <c r="F20" s="59">
        <f>30*1.05</f>
        <v>31.5</v>
      </c>
      <c r="G20" s="58">
        <f t="shared" si="1"/>
        <v>98960.4</v>
      </c>
      <c r="H20" s="49" t="s">
        <v>23</v>
      </c>
      <c r="I20" s="80"/>
      <c r="J20" s="81"/>
      <c r="K20" s="81"/>
    </row>
    <row r="21" spans="1:8">
      <c r="A21" s="40" t="s">
        <v>52</v>
      </c>
      <c r="B21" s="61" t="s">
        <v>53</v>
      </c>
      <c r="C21" s="49"/>
      <c r="D21" s="50"/>
      <c r="E21" s="62"/>
      <c r="F21" s="62"/>
      <c r="G21" s="63">
        <f>SUM(G22:G24)</f>
        <v>180105.668554875</v>
      </c>
      <c r="H21" s="49"/>
    </row>
    <row r="22" s="30" customFormat="1" ht="40.5" spans="1:11">
      <c r="A22" s="48">
        <v>1</v>
      </c>
      <c r="B22" s="64" t="s">
        <v>54</v>
      </c>
      <c r="C22" s="49" t="s">
        <v>55</v>
      </c>
      <c r="D22" s="50" t="s">
        <v>56</v>
      </c>
      <c r="E22" s="65">
        <f>G6+G12</f>
        <v>677663.2275</v>
      </c>
      <c r="F22" s="66">
        <v>0.03</v>
      </c>
      <c r="G22" s="58">
        <f>E22*F22</f>
        <v>20329.896825</v>
      </c>
      <c r="H22" s="49" t="s">
        <v>57</v>
      </c>
      <c r="I22" s="78"/>
      <c r="J22" s="79"/>
      <c r="K22" s="79"/>
    </row>
    <row r="23" s="30" customFormat="1" ht="54" spans="1:11">
      <c r="A23" s="48">
        <v>2</v>
      </c>
      <c r="B23" s="64" t="s">
        <v>58</v>
      </c>
      <c r="C23" s="49" t="s">
        <v>59</v>
      </c>
      <c r="D23" s="50" t="s">
        <v>56</v>
      </c>
      <c r="E23" s="65">
        <f>G3+G6+G12+G22</f>
        <v>743143.124325</v>
      </c>
      <c r="F23" s="66">
        <v>0.125</v>
      </c>
      <c r="G23" s="58">
        <f>E23*F23</f>
        <v>92892.890540625</v>
      </c>
      <c r="H23" s="49" t="s">
        <v>60</v>
      </c>
      <c r="I23" s="78"/>
      <c r="J23" s="79"/>
      <c r="K23" s="79"/>
    </row>
    <row r="24" s="30" customFormat="1" ht="40.5" spans="1:11">
      <c r="A24" s="48">
        <v>3</v>
      </c>
      <c r="B24" s="64" t="s">
        <v>61</v>
      </c>
      <c r="C24" s="49"/>
      <c r="D24" s="50" t="s">
        <v>56</v>
      </c>
      <c r="E24" s="65">
        <f>G3+G6+G12+G22</f>
        <v>743143.124325</v>
      </c>
      <c r="F24" s="66">
        <v>0.09</v>
      </c>
      <c r="G24" s="58">
        <f>E24*F24</f>
        <v>66882.88118925</v>
      </c>
      <c r="H24" s="49" t="s">
        <v>60</v>
      </c>
      <c r="I24" s="78"/>
      <c r="J24" s="79"/>
      <c r="K24" s="79"/>
    </row>
    <row r="25" s="33" customFormat="1" ht="23" customHeight="1" spans="1:11">
      <c r="A25" s="40" t="s">
        <v>62</v>
      </c>
      <c r="B25" s="42" t="s">
        <v>63</v>
      </c>
      <c r="C25" s="61" t="s">
        <v>64</v>
      </c>
      <c r="D25" s="42" t="s">
        <v>56</v>
      </c>
      <c r="E25" s="67"/>
      <c r="F25" s="68"/>
      <c r="G25" s="69">
        <f>G3+G6+G12+G21</f>
        <v>902918.896054875</v>
      </c>
      <c r="H25" s="61"/>
      <c r="I25" s="82"/>
      <c r="J25" s="83"/>
      <c r="K25" s="83"/>
    </row>
    <row r="26" s="32" customFormat="1" ht="23" customHeight="1" spans="1:11">
      <c r="A26" s="40" t="s">
        <v>65</v>
      </c>
      <c r="B26" s="42" t="s">
        <v>66</v>
      </c>
      <c r="C26" s="61" t="s">
        <v>67</v>
      </c>
      <c r="D26" s="42" t="s">
        <v>56</v>
      </c>
      <c r="E26" s="67">
        <f>G25</f>
        <v>902918.896054875</v>
      </c>
      <c r="F26" s="70">
        <v>0.09</v>
      </c>
      <c r="G26" s="69">
        <f>E26*F26</f>
        <v>81262.7006449388</v>
      </c>
      <c r="H26" s="61" t="s">
        <v>68</v>
      </c>
      <c r="I26" s="80"/>
      <c r="J26" s="81"/>
      <c r="K26" s="81"/>
    </row>
    <row r="27" s="32" customFormat="1" ht="23" customHeight="1" spans="1:11">
      <c r="A27" s="40" t="s">
        <v>69</v>
      </c>
      <c r="B27" s="42" t="s">
        <v>70</v>
      </c>
      <c r="C27" s="42"/>
      <c r="D27" s="42"/>
      <c r="E27" s="71"/>
      <c r="F27" s="71"/>
      <c r="G27" s="69">
        <f>G25+G26</f>
        <v>984181.596699814</v>
      </c>
      <c r="H27" s="72"/>
      <c r="I27" s="80"/>
      <c r="J27" s="81"/>
      <c r="K27" s="81"/>
    </row>
    <row r="28" ht="115" customHeight="1" spans="1:8">
      <c r="A28" s="64" t="s">
        <v>71</v>
      </c>
      <c r="B28" s="73"/>
      <c r="C28" s="73"/>
      <c r="D28" s="73"/>
      <c r="E28" s="74"/>
      <c r="F28" s="74"/>
      <c r="G28" s="73"/>
      <c r="H28" s="73"/>
    </row>
  </sheetData>
  <mergeCells count="3">
    <mergeCell ref="A1:H1"/>
    <mergeCell ref="B27:F27"/>
    <mergeCell ref="A28:H28"/>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6"/>
  <sheetViews>
    <sheetView workbookViewId="0">
      <selection activeCell="A3" sqref="A3:F3"/>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85</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86</v>
      </c>
      <c r="B2" s="7"/>
      <c r="C2" s="7"/>
      <c r="D2" s="7"/>
      <c r="E2" s="8"/>
      <c r="F2" s="7"/>
    </row>
    <row r="3" s="2" customFormat="1" ht="39" customHeight="1" spans="1:6">
      <c r="A3" s="9" t="s">
        <v>87</v>
      </c>
      <c r="B3" s="9"/>
      <c r="C3" s="9"/>
      <c r="D3" s="9"/>
      <c r="E3" s="10"/>
      <c r="F3" s="9"/>
    </row>
    <row r="4" s="2" customFormat="1" ht="34.5" customHeight="1" spans="1:6">
      <c r="A4" s="11" t="s">
        <v>1</v>
      </c>
      <c r="B4" s="11" t="s">
        <v>88</v>
      </c>
      <c r="C4" s="11" t="s">
        <v>89</v>
      </c>
      <c r="D4" s="11" t="s">
        <v>4</v>
      </c>
      <c r="E4" s="12" t="s">
        <v>90</v>
      </c>
      <c r="F4" s="11" t="s">
        <v>8</v>
      </c>
    </row>
    <row r="5" s="2" customFormat="1" ht="17.65" customHeight="1" spans="1:6">
      <c r="A5" s="13">
        <v>1</v>
      </c>
      <c r="B5" s="27" t="s">
        <v>91</v>
      </c>
      <c r="C5" s="27" t="s">
        <v>92</v>
      </c>
      <c r="D5" s="28" t="s">
        <v>93</v>
      </c>
      <c r="E5" s="29">
        <v>9175.5875</v>
      </c>
      <c r="F5" s="22"/>
    </row>
    <row r="6" s="2" customFormat="1" ht="17.65" customHeight="1" spans="1:6">
      <c r="A6" s="13">
        <v>2</v>
      </c>
      <c r="B6" s="27" t="s">
        <v>94</v>
      </c>
      <c r="C6" s="27" t="s">
        <v>76</v>
      </c>
      <c r="D6" s="28" t="s">
        <v>95</v>
      </c>
      <c r="E6" s="29">
        <v>24.0732</v>
      </c>
      <c r="F6" s="22"/>
    </row>
    <row r="7" s="2" customFormat="1" ht="17.65" customHeight="1" spans="1:6">
      <c r="A7" s="13">
        <v>3</v>
      </c>
      <c r="B7" s="27" t="s">
        <v>96</v>
      </c>
      <c r="C7" s="27" t="s">
        <v>76</v>
      </c>
      <c r="D7" s="28" t="s">
        <v>22</v>
      </c>
      <c r="E7" s="29">
        <v>401.9754</v>
      </c>
      <c r="F7" s="22"/>
    </row>
    <row r="8" s="2" customFormat="1" ht="16.9" customHeight="1" spans="1:6">
      <c r="A8" s="13">
        <v>4</v>
      </c>
      <c r="B8" s="27" t="s">
        <v>97</v>
      </c>
      <c r="C8" s="27" t="s">
        <v>76</v>
      </c>
      <c r="D8" s="28" t="s">
        <v>22</v>
      </c>
      <c r="E8" s="29">
        <v>291.8381</v>
      </c>
      <c r="F8" s="22"/>
    </row>
    <row r="9" s="2" customFormat="1" ht="17.65" customHeight="1" spans="1:6">
      <c r="A9" s="13">
        <v>5</v>
      </c>
      <c r="B9" s="27" t="s">
        <v>98</v>
      </c>
      <c r="C9" s="27" t="s">
        <v>76</v>
      </c>
      <c r="D9" s="28" t="s">
        <v>36</v>
      </c>
      <c r="E9" s="29">
        <v>3298.68</v>
      </c>
      <c r="F9" s="22"/>
    </row>
    <row r="10" s="2" customFormat="1" ht="17.65" customHeight="1" spans="1:6">
      <c r="A10" s="13">
        <v>6</v>
      </c>
      <c r="B10" s="27" t="s">
        <v>99</v>
      </c>
      <c r="C10" s="27" t="s">
        <v>76</v>
      </c>
      <c r="D10" s="28" t="s">
        <v>22</v>
      </c>
      <c r="E10" s="29">
        <v>17.4885</v>
      </c>
      <c r="F10" s="22"/>
    </row>
    <row r="11" s="2" customFormat="1" ht="17.65" customHeight="1" spans="1:6">
      <c r="A11" s="13">
        <v>7</v>
      </c>
      <c r="B11" s="27" t="s">
        <v>100</v>
      </c>
      <c r="C11" s="27" t="s">
        <v>101</v>
      </c>
      <c r="D11" s="28" t="s">
        <v>22</v>
      </c>
      <c r="E11" s="29">
        <v>706.4642</v>
      </c>
      <c r="F11" s="22"/>
    </row>
    <row r="12" s="2" customFormat="1" ht="17.65" customHeight="1" spans="1:6">
      <c r="A12" s="13">
        <v>8</v>
      </c>
      <c r="B12" s="27" t="s">
        <v>102</v>
      </c>
      <c r="C12" s="27" t="s">
        <v>76</v>
      </c>
      <c r="D12" s="28" t="s">
        <v>22</v>
      </c>
      <c r="E12" s="29">
        <v>115.3824</v>
      </c>
      <c r="F12" s="22"/>
    </row>
    <row r="13" s="2" customFormat="1" ht="17.65" customHeight="1" spans="1:6">
      <c r="A13" s="13">
        <v>9</v>
      </c>
      <c r="B13" s="27" t="s">
        <v>102</v>
      </c>
      <c r="C13" s="27" t="s">
        <v>103</v>
      </c>
      <c r="D13" s="28" t="s">
        <v>22</v>
      </c>
      <c r="E13" s="29">
        <v>0.3654</v>
      </c>
      <c r="F13" s="22"/>
    </row>
    <row r="14" s="2" customFormat="1" ht="17.65" customHeight="1" spans="1:6">
      <c r="A14" s="13">
        <v>10</v>
      </c>
      <c r="B14" s="27" t="s">
        <v>102</v>
      </c>
      <c r="C14" s="27" t="s">
        <v>104</v>
      </c>
      <c r="D14" s="28" t="s">
        <v>22</v>
      </c>
      <c r="E14" s="29">
        <v>821.8466</v>
      </c>
      <c r="F14" s="22"/>
    </row>
    <row r="15" s="2" customFormat="1" ht="17.65" customHeight="1" spans="1:6">
      <c r="A15" s="13">
        <v>11</v>
      </c>
      <c r="B15" s="27" t="s">
        <v>105</v>
      </c>
      <c r="C15" s="27" t="s">
        <v>76</v>
      </c>
      <c r="D15" s="28" t="s">
        <v>95</v>
      </c>
      <c r="E15" s="29">
        <v>156.1559</v>
      </c>
      <c r="F15" s="22"/>
    </row>
    <row r="16" s="2" customFormat="1" spans="1:6">
      <c r="A16" s="18"/>
      <c r="B16" s="23"/>
      <c r="C16" s="18"/>
      <c r="D16" s="18"/>
      <c r="E16" s="25"/>
      <c r="F16" s="18"/>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workbookViewId="0">
      <selection activeCell="I7" sqref="I7"/>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106</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107</v>
      </c>
      <c r="B2" s="7"/>
      <c r="C2" s="7"/>
      <c r="D2" s="7"/>
      <c r="E2" s="8"/>
      <c r="F2" s="7"/>
    </row>
    <row r="3" s="2" customFormat="1" ht="39" customHeight="1" spans="1:6">
      <c r="A3" s="9" t="s">
        <v>87</v>
      </c>
      <c r="B3" s="9"/>
      <c r="C3" s="9"/>
      <c r="D3" s="9"/>
      <c r="E3" s="10"/>
      <c r="F3" s="9"/>
    </row>
    <row r="4" s="2" customFormat="1" ht="34.5" customHeight="1" spans="1:6">
      <c r="A4" s="11" t="s">
        <v>1</v>
      </c>
      <c r="B4" s="11" t="s">
        <v>88</v>
      </c>
      <c r="C4" s="11" t="s">
        <v>89</v>
      </c>
      <c r="D4" s="11" t="s">
        <v>4</v>
      </c>
      <c r="E4" s="12" t="s">
        <v>90</v>
      </c>
      <c r="F4" s="11" t="s">
        <v>8</v>
      </c>
    </row>
    <row r="5" s="2" customFormat="1" spans="1:6">
      <c r="A5" s="18"/>
      <c r="B5" s="23"/>
      <c r="C5" s="18"/>
      <c r="D5" s="18"/>
      <c r="E5" s="25"/>
      <c r="F5" s="18"/>
    </row>
    <row r="6" s="2" customFormat="1" spans="1:6">
      <c r="A6" s="18"/>
      <c r="B6" s="23"/>
      <c r="C6" s="18"/>
      <c r="D6" s="18"/>
      <c r="E6" s="26"/>
      <c r="F6" s="18"/>
    </row>
    <row r="7" s="2" customFormat="1" spans="1:6">
      <c r="A7" s="18"/>
      <c r="B7" s="23"/>
      <c r="C7" s="18"/>
      <c r="D7" s="18"/>
      <c r="E7" s="25"/>
      <c r="F7" s="18"/>
    </row>
    <row r="8" s="2" customFormat="1" spans="1:6">
      <c r="A8" s="18"/>
      <c r="B8" s="23"/>
      <c r="C8" s="18"/>
      <c r="D8" s="24"/>
      <c r="E8" s="25"/>
      <c r="F8" s="18"/>
    </row>
    <row r="9" s="2" customFormat="1" spans="1:6">
      <c r="A9" s="18"/>
      <c r="B9" s="23"/>
      <c r="C9" s="18"/>
      <c r="D9" s="18"/>
      <c r="E9" s="25"/>
      <c r="F9" s="18"/>
    </row>
    <row r="10" s="2" customFormat="1" spans="1:6">
      <c r="A10" s="18"/>
      <c r="B10" s="23"/>
      <c r="C10" s="18"/>
      <c r="D10" s="18"/>
      <c r="E10" s="25"/>
      <c r="F10" s="18"/>
    </row>
    <row r="11" s="2" customFormat="1" spans="1:6">
      <c r="A11" s="18"/>
      <c r="B11" s="23"/>
      <c r="C11" s="18"/>
      <c r="D11" s="18"/>
      <c r="E11" s="25"/>
      <c r="F11" s="18"/>
    </row>
    <row r="12" s="2" customFormat="1" spans="1:6">
      <c r="A12" s="18"/>
      <c r="B12" s="23"/>
      <c r="C12" s="18"/>
      <c r="D12" s="24"/>
      <c r="E12" s="25"/>
      <c r="F12" s="18"/>
    </row>
    <row r="13" s="2" customFormat="1" spans="1:6">
      <c r="A13" s="18"/>
      <c r="B13" s="23"/>
      <c r="C13" s="18"/>
      <c r="D13" s="18"/>
      <c r="E13" s="25"/>
      <c r="F13" s="18"/>
    </row>
    <row r="14" s="2" customFormat="1" spans="1:6">
      <c r="A14" s="18"/>
      <c r="B14" s="23"/>
      <c r="C14" s="18"/>
      <c r="D14" s="24"/>
      <c r="E14" s="25"/>
      <c r="F14" s="18"/>
    </row>
    <row r="15" s="2" customFormat="1" spans="1:6">
      <c r="A15" s="18"/>
      <c r="B15" s="23"/>
      <c r="C15" s="18"/>
      <c r="D15" s="18"/>
      <c r="E15" s="25"/>
      <c r="F15" s="18"/>
    </row>
    <row r="16" s="2" customFormat="1" spans="1:6">
      <c r="A16" s="18"/>
      <c r="B16" s="23"/>
      <c r="C16" s="18"/>
      <c r="D16" s="18"/>
      <c r="E16" s="25"/>
      <c r="F16" s="18"/>
    </row>
    <row r="17" s="2" customFormat="1" spans="1:6">
      <c r="A17" s="18"/>
      <c r="B17" s="23"/>
      <c r="C17" s="18"/>
      <c r="D17" s="18"/>
      <c r="E17" s="25"/>
      <c r="F17" s="18"/>
    </row>
    <row r="18" s="2" customFormat="1" spans="1:6">
      <c r="A18" s="18"/>
      <c r="B18" s="23"/>
      <c r="C18" s="18"/>
      <c r="D18" s="18"/>
      <c r="E18" s="25"/>
      <c r="F18" s="18"/>
    </row>
    <row r="19" s="2" customFormat="1" spans="1:6">
      <c r="A19" s="18"/>
      <c r="B19" s="23"/>
      <c r="C19" s="18"/>
      <c r="D19" s="18"/>
      <c r="E19" s="25"/>
      <c r="F19" s="18"/>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4"/>
  <sheetViews>
    <sheetView workbookViewId="0">
      <selection activeCell="H18" sqref="H18"/>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108</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69" customHeight="1" spans="1:6">
      <c r="A2" s="6" t="s">
        <v>109</v>
      </c>
      <c r="B2" s="7"/>
      <c r="C2" s="7"/>
      <c r="D2" s="7"/>
      <c r="E2" s="8"/>
      <c r="F2" s="7"/>
    </row>
    <row r="3" s="2" customFormat="1" ht="39" customHeight="1" spans="1:6">
      <c r="A3" s="9" t="s">
        <v>87</v>
      </c>
      <c r="B3" s="9"/>
      <c r="C3" s="9"/>
      <c r="D3" s="9"/>
      <c r="E3" s="10"/>
      <c r="F3" s="9"/>
    </row>
    <row r="4" s="2" customFormat="1" ht="34.5" customHeight="1" spans="1:6">
      <c r="A4" s="11" t="s">
        <v>1</v>
      </c>
      <c r="B4" s="11" t="s">
        <v>110</v>
      </c>
      <c r="C4" s="11" t="s">
        <v>89</v>
      </c>
      <c r="D4" s="11" t="s">
        <v>4</v>
      </c>
      <c r="E4" s="12" t="s">
        <v>90</v>
      </c>
      <c r="F4" s="11" t="s">
        <v>8</v>
      </c>
    </row>
    <row r="5" s="2" customFormat="1" ht="14.25" spans="1:6">
      <c r="A5" s="13" t="s">
        <v>9</v>
      </c>
      <c r="B5" s="14" t="s">
        <v>111</v>
      </c>
      <c r="C5" s="15"/>
      <c r="D5" s="16"/>
      <c r="E5" s="17"/>
      <c r="F5" s="18"/>
    </row>
    <row r="6" s="2" customFormat="1" ht="14.25" spans="1:6">
      <c r="A6" s="13">
        <v>1</v>
      </c>
      <c r="B6" s="19" t="s">
        <v>112</v>
      </c>
      <c r="C6" s="18" t="s">
        <v>113</v>
      </c>
      <c r="D6" s="20" t="s">
        <v>114</v>
      </c>
      <c r="E6" s="21">
        <v>39</v>
      </c>
      <c r="F6" s="22" t="s">
        <v>115</v>
      </c>
    </row>
    <row r="7" s="2" customFormat="1" ht="14.25" spans="1:6">
      <c r="A7" s="13">
        <v>2</v>
      </c>
      <c r="B7" s="19" t="s">
        <v>116</v>
      </c>
      <c r="C7" s="18" t="s">
        <v>117</v>
      </c>
      <c r="D7" s="20" t="s">
        <v>114</v>
      </c>
      <c r="E7" s="21">
        <v>39</v>
      </c>
      <c r="F7" s="22" t="s">
        <v>115</v>
      </c>
    </row>
    <row r="8" s="2" customFormat="1" ht="14.25" spans="1:6">
      <c r="A8" s="13">
        <v>3</v>
      </c>
      <c r="B8" s="19" t="s">
        <v>118</v>
      </c>
      <c r="C8" s="18" t="s">
        <v>119</v>
      </c>
      <c r="D8" s="20" t="s">
        <v>114</v>
      </c>
      <c r="E8" s="21">
        <v>39</v>
      </c>
      <c r="F8" s="22" t="s">
        <v>115</v>
      </c>
    </row>
    <row r="9" s="2" customFormat="1" ht="14.25" spans="1:6">
      <c r="A9" s="13">
        <v>4</v>
      </c>
      <c r="B9" s="19" t="s">
        <v>120</v>
      </c>
      <c r="C9" s="18" t="s">
        <v>121</v>
      </c>
      <c r="D9" s="20" t="s">
        <v>114</v>
      </c>
      <c r="E9" s="21">
        <v>39</v>
      </c>
      <c r="F9" s="22" t="s">
        <v>115</v>
      </c>
    </row>
    <row r="10" s="2" customFormat="1" ht="14.25" spans="1:6">
      <c r="A10" s="13">
        <v>5</v>
      </c>
      <c r="B10" s="19" t="s">
        <v>122</v>
      </c>
      <c r="C10" s="18">
        <v>125</v>
      </c>
      <c r="D10" s="20" t="s">
        <v>114</v>
      </c>
      <c r="E10" s="21">
        <v>39</v>
      </c>
      <c r="F10" s="22" t="s">
        <v>115</v>
      </c>
    </row>
    <row r="11" s="2" customFormat="1" ht="14.25" spans="1:6">
      <c r="A11" s="13">
        <v>6</v>
      </c>
      <c r="B11" s="19" t="s">
        <v>123</v>
      </c>
      <c r="C11" s="18">
        <v>50</v>
      </c>
      <c r="D11" s="20" t="s">
        <v>114</v>
      </c>
      <c r="E11" s="21">
        <v>39</v>
      </c>
      <c r="F11" s="22" t="s">
        <v>115</v>
      </c>
    </row>
    <row r="12" s="2" customFormat="1" ht="14.25" spans="1:6">
      <c r="A12" s="13">
        <v>7</v>
      </c>
      <c r="B12" s="19" t="s">
        <v>124</v>
      </c>
      <c r="C12" s="20"/>
      <c r="D12" s="20" t="s">
        <v>125</v>
      </c>
      <c r="E12" s="17">
        <v>6</v>
      </c>
      <c r="F12" s="18"/>
    </row>
    <row r="13" s="2" customFormat="1" ht="14.25" spans="1:6">
      <c r="A13" s="13">
        <v>8</v>
      </c>
      <c r="B13" s="19" t="s">
        <v>126</v>
      </c>
      <c r="C13" s="20"/>
      <c r="D13" s="20" t="s">
        <v>125</v>
      </c>
      <c r="E13" s="17">
        <v>6</v>
      </c>
      <c r="F13" s="18"/>
    </row>
    <row r="14" s="2" customFormat="1" spans="1:6">
      <c r="A14" s="18"/>
      <c r="B14" s="23"/>
      <c r="C14" s="18"/>
      <c r="D14" s="24"/>
      <c r="E14" s="25"/>
      <c r="F14" s="18"/>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vt:lpstr>
      <vt:lpstr>封面</vt:lpstr>
      <vt:lpstr>限价</vt:lpstr>
      <vt:lpstr>甲供主要材料</vt:lpstr>
      <vt:lpstr>临时设施甲供材</vt:lpstr>
      <vt:lpstr>周转材料及大型机械设备表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玲</cp:lastModifiedBy>
  <dcterms:created xsi:type="dcterms:W3CDTF">2019-06-27T06:07:00Z</dcterms:created>
  <dcterms:modified xsi:type="dcterms:W3CDTF">2020-05-25T01:42:39Z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