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5"/>
  </bookViews>
  <sheets>
    <sheet name="清单" sheetId="10" r:id="rId1"/>
    <sheet name="封面" sheetId="5" r:id="rId2"/>
    <sheet name="限价" sheetId="2" r:id="rId3"/>
    <sheet name="甲供主要材料" sheetId="4" r:id="rId4"/>
    <sheet name="临时设施甲供材" sheetId="8" r:id="rId5"/>
    <sheet name="周转材料及大型机械设备表" sheetId="9" r:id="rId6"/>
  </sheets>
  <definedNames>
    <definedName name="_xlnm.Print_Titles" localSheetId="2">限价!$1:$2</definedName>
    <definedName name="_xlnm.Print_Area" localSheetId="3">甲供主要材料!$A$1:$F$19</definedName>
    <definedName name="_xlnm.Print_Area" localSheetId="4">临时设施甲供材!$A$1:$F$19</definedName>
    <definedName name="_xlnm.Print_Area" localSheetId="5">周转材料及大型机械设备表!$A$1:$F$19</definedName>
    <definedName name="_xlnm.Print_Titles" localSheetId="0">清单!$1:$2</definedName>
  </definedNames>
  <calcPr calcId="144525" concurrentCalc="0"/>
</workbook>
</file>

<file path=xl/sharedStrings.xml><?xml version="1.0" encoding="utf-8"?>
<sst xmlns="http://schemas.openxmlformats.org/spreadsheetml/2006/main" count="1914" uniqueCount="505">
  <si>
    <r>
      <t xml:space="preserve"> 世纪英皇大厦8楼酒店改建项目EPC装饰装修专业分包  </t>
    </r>
    <r>
      <rPr>
        <b/>
        <sz val="18"/>
        <rFont val="宋体"/>
        <charset val="134"/>
      </rPr>
      <t>工程劳务分包
清单报价表</t>
    </r>
  </si>
  <si>
    <t>序号</t>
  </si>
  <si>
    <t>清单项目名称</t>
  </si>
  <si>
    <t>项目特征及工作内容</t>
  </si>
  <si>
    <t>单位</t>
  </si>
  <si>
    <t>工程量</t>
  </si>
  <si>
    <t>综合单价(元）</t>
  </si>
  <si>
    <t>合价（元）</t>
  </si>
  <si>
    <t>备注</t>
  </si>
  <si>
    <t>一</t>
  </si>
  <si>
    <t>建筑工程</t>
  </si>
  <si>
    <t>加气砼砌块墙</t>
  </si>
  <si>
    <t>[项目特征]
1.砖品种、规格、强度等级:加气砼砌块
2.墙体类型:填充墙
3.砂浆强度等级:M5
[工作内容]
1.砂浆制作、运输
2.砌砖
3.材料运输</t>
  </si>
  <si>
    <t>m3</t>
  </si>
  <si>
    <t>1.计量规则：按《重庆市建筑工程计价定额》（2018版）及其相关规定计算</t>
  </si>
  <si>
    <t>实心砖墙</t>
  </si>
  <si>
    <t>[项目特征]
1.砖品种、规格、强度等级:页岩砖
2.砂浆强度等级、配合比:M5
[工作内容]
1.砂浆制作、运输
2.砌砖
3.装填充料
4.刮缝
5.材料运输</t>
  </si>
  <si>
    <t>墙面一般抹灰</t>
  </si>
  <si>
    <t>[项目特征]
1.墙体类型:砖墙
2.厚度:≤30mm
[工作内容]
1.基层清理
2.砂浆制作、运输
3.底层抹灰
4.抹面层
5.抹装饰面
6.勾分格缝</t>
  </si>
  <si>
    <t>m2</t>
  </si>
  <si>
    <t>地面涂膜防水</t>
  </si>
  <si>
    <t>[项目特征]
1.防水膜品种:德高K11渗透结晶型防水
2.涂膜厚度、遍数:3mm厚、3遍
[工作内容]
1.基层清理
2.涂膜防水层</t>
  </si>
  <si>
    <t>地面防水基层或保护层</t>
  </si>
  <si>
    <t>[项目特征]
1.找平层厚度:20mm
[工作内容]
1.基层清理
2.抹找平层</t>
  </si>
  <si>
    <t>石材、地砖地面找平层</t>
  </si>
  <si>
    <t>墙面涂膜防水</t>
  </si>
  <si>
    <t>[项目特征]
1.防水膜品种:德高K11渗透结晶型防水
2.涂膜厚度、遍数:3mm厚、3遍
[工作内容]
1.基层处理
2.涂防水层</t>
  </si>
  <si>
    <t>墙面防水基层或保护层</t>
  </si>
  <si>
    <t>[项目特征]
1.厚度:20mm
[工作内容]
1.基层清理
2.砂浆制作、运输
3.抹灰</t>
  </si>
  <si>
    <t>卫生间回填</t>
  </si>
  <si>
    <t>[项目特征]
1.填方材料品种:陶粒
[工作内容]
1.运输
2.回填
3.压实</t>
  </si>
  <si>
    <t>梁柱钢筋</t>
  </si>
  <si>
    <t>[项目特征]
1.钢筋种类、规格:综合考虑
[工作内容]
1.钢筋制作、运输
2.钢筋安装
3.焊接(绑扎)</t>
  </si>
  <si>
    <t>t</t>
  </si>
  <si>
    <t>圈梁</t>
  </si>
  <si>
    <t>[项目特征]
1.混凝土种类:自拌混凝土
2.混凝土强度等级:C20
[工作内容]
1.模板及支架(撑)制作、安装、拆除、堆放、运输及清理模内杂物、刷隔离剂等
2.混凝土制作、运输、浇筑、振捣、养护</t>
  </si>
  <si>
    <t>构造柱</t>
  </si>
  <si>
    <t>二</t>
  </si>
  <si>
    <t>装饰工程</t>
  </si>
  <si>
    <t>（一）</t>
  </si>
  <si>
    <t>客房</t>
  </si>
  <si>
    <t>不锈钢踢脚线</t>
  </si>
  <si>
    <t>[项目特征]
1.踢脚线高度:60mm
2.基层材料种类、规格:9mm难燃夹板
3.面层材料品种、规格:MT-01仿古铜不锈钢踢脚线（客房）
[工作内容]
1.龙骨安装
2.基层铺贴
3.面层铺贴</t>
  </si>
  <si>
    <t>m</t>
  </si>
  <si>
    <t>地面石材ST-01</t>
  </si>
  <si>
    <t>[项目特征]
1.面层材料品种:ST-01装饰石材
[工作内容]
1.基层清理
2.面层铺设
3.刷防护材料
4.晶面护理</t>
  </si>
  <si>
    <t>地面石材ST-01 防滑处理</t>
  </si>
  <si>
    <t>[项目特征]
1.结合层厚度、砂浆配合比:20mm厚1：2.5水泥砂浆
2.面层材料品种:ST-01装饰石材 防滑处理
[工作内容]
1.基层清理
2.面层铺设
3.刷防护材料
4.晶面护理</t>
  </si>
  <si>
    <t>地面地砖CT-03</t>
  </si>
  <si>
    <t>[项目特征]
1.结合层厚度、砂浆配合比:20厚1：2.5水泥砂浆
2.面层材料品种、规格:600*900 CT-03
[工作内容]
1.基层清理
2.面层铺设、磨边
3.嵌缝</t>
  </si>
  <si>
    <t>石材挡水条</t>
  </si>
  <si>
    <t>[项目特征]
1.线条材料品种、规格:ST-01 石材挡水线 120mm宽
[工作内容]
1.线条安装
2.刷防护材料</t>
  </si>
  <si>
    <t>地毯地面</t>
  </si>
  <si>
    <t>[项目特征]
1.面层材料品种:CP-01 地毯
[工作内容]
1.基层清理
2.铺贴面层</t>
  </si>
  <si>
    <t>门槛石ST-01</t>
  </si>
  <si>
    <t>地面铜条</t>
  </si>
  <si>
    <t>[项目特征]
1.线条材料品种、规格:5mm厚实心铜条
[工作内容]
1.线条制作、安装</t>
  </si>
  <si>
    <t>墙面封板刷白</t>
  </si>
  <si>
    <t>[项目特征]
1.龙骨材料种类、规格、中距:75轻钢龙骨+木龙骨、中距300mm
2.基层材料种类、规格:双层9mm难燃夹板、12mm石膏板
3.面层材料品种、规格、颜色:PT-01 白色乳胶漆
[工作内容]
1.龙骨制作、运输、安装
2.基层铺钉
3.面层铺贴
4.刷涂料</t>
  </si>
  <si>
    <t>墙面墙布 UP-01</t>
  </si>
  <si>
    <t>[项目特征]
1.龙骨材料种类、规格、中距:75轻钢龙骨、间距300
2.基层材料种类、规格:9mm难燃夹板+9.5mm石膏板
3.面层材料品种:UP-01 墙布
[工作内容]
1.龙骨制作、运输、安装
2.基层铺钉
3.面层铺贴</t>
  </si>
  <si>
    <t>墙面墙布 UP-02</t>
  </si>
  <si>
    <t>[项目特征]
1.龙骨材料种类、规格、中距:75轻钢龙骨、间距300
2.基层材料种类、规格:9mm难燃夹板+9.5mm石膏板
3.面层材料品种:UP-02 墙布
[工作内容]
1.龙骨制作、运输、安装
2.基层铺钉
3.面层铺贴</t>
  </si>
  <si>
    <t>墙面硬包 UP-01</t>
  </si>
  <si>
    <t>[项目特征]
1.龙骨材料种类、规格、中距:75轻钢龙骨、中距300mm
2.基层材料种类、规格:9mm难燃夹板
3.面层材料品种:UP-01 成品硬包
[工作内容]
1.龙骨制作、运输、安装
2.基层铺钉
3.面层铺贴</t>
  </si>
  <si>
    <t>墙面木饰面 WD-01（单层基层）（主材甲供）</t>
  </si>
  <si>
    <t>[项目特征]
1.龙骨材料种类、规格、中距:75轻钢龙骨、中距300mm
2.基层材料种类、规格:9mm难燃夹板
3.面层材料品种:WD-01 成品木饰面
[工作内容]
1.龙骨制作、运输、安装
2.基层铺钉
3.面层铺贴</t>
  </si>
  <si>
    <t>墙面木饰面 WD-01（双层基层）（主材甲供）</t>
  </si>
  <si>
    <t>[项目特征]
1.龙骨材料种类、规格、中距:75轻钢龙骨+木龙骨、中距300mm
2.基层材料种类、规格:双层9mm难燃夹板
3.面层材料品种:WD-01 成品木饰面
[工作内容]
1.龙骨制作、运输、安装
2.基层铺钉
3.面层铺贴</t>
  </si>
  <si>
    <t>墙面木饰面 WD-02（双层基层）（主材甲供）</t>
  </si>
  <si>
    <t>[项目特征]
1.龙骨材料种类、规格、中距:75轻钢龙骨+木龙骨、中距300mm
2.基层材料种类、规格:双层9mm难燃夹板
3.面层材料品种:WD-02 成品木饰面
[工作内容]
1.龙骨制作、运输、安装
2.基层铺钉
3.面层铺贴</t>
  </si>
  <si>
    <t>墙面墙砖 CT-04</t>
  </si>
  <si>
    <t>[项目特征]
1.安装方式:粘接剂粘贴
2.面层材料品种、规格、颜色:600*900 CT-04
[工作内容]
1.基层清理
2.砂浆制作、运输
3.粘结层铺贴
4.面层安装</t>
  </si>
  <si>
    <t>墙面不锈钢 MT-01</t>
  </si>
  <si>
    <t>[项目特征]
1.龙骨材料种类、规格、中距:75轻钢龙骨+木龙骨、中距300mm
2.基层材料种类、规格:3层9mm难燃夹板
3.面层材料品种、规格:MT-01 仿古铜不锈钢
[工作内容]
1.龙骨制作、运输、安装
2.基层铺钉
3.面层铺贴</t>
  </si>
  <si>
    <t>淋浴隔断</t>
  </si>
  <si>
    <t>[项目特征]
1.玻璃品种、规格:12mm钢化玻璃
[工作内容]
1.边框制作、运输、安装
2.玻璃制作、运输、安装
3.五金安装</t>
  </si>
  <si>
    <t>玻璃栏杆</t>
  </si>
  <si>
    <t>[项目特征]
1.栏杆玻璃的种类、规格:6+6钢化夹胶玻璃
2.高度:900mm
[工作内容]
1.制作
2.安装</t>
  </si>
  <si>
    <t>造型化妆镜</t>
  </si>
  <si>
    <t>[项目特征]
1.镜面玻璃品种、规格:MR-01 6mm防雾银镜
2.框材质:MT-01仿古铜不锈钢
3.尺寸、造型:详见施工图
[工作内容]
1.成品化妆镜安装</t>
  </si>
  <si>
    <t>套</t>
  </si>
  <si>
    <t>墙面银镜 MR-02</t>
  </si>
  <si>
    <t>[项目特征]
1.龙骨材料种类、规格、中距:75轻钢龙骨+木龙骨、中距300mm
2.基层材料种类、规格:双层9mm难燃夹板
3.面层材料品种、规格:MR-02 6mm银镜
4.线条材料:MT-01 仿古铜不锈钢线条
[工作内容]
1.龙骨制作、运输、安装
2.基层铺钉
3.面层铺贴
4.线条安装</t>
  </si>
  <si>
    <t>不锈钢毛巾架</t>
  </si>
  <si>
    <t>[项目特征]
1.材料品种:MT-01仿古铜不锈钢
2.尺寸、造型:详见施工图
[工作内容]
1.成品毛巾架安装</t>
  </si>
  <si>
    <t>玻璃隔断</t>
  </si>
  <si>
    <t>[项目特征]
1.边框材料种类、规格:MT-01仿古铜不锈钢
2.玻璃品种、规格:12mm钢化玻璃
[工作内容]
1.边框制作、运输、安装
2.玻璃制作、运输、安装
3.嵌缝、塞口</t>
  </si>
  <si>
    <t>玻璃隔断石材基座</t>
  </si>
  <si>
    <t>[项目特征]
1.尺寸:60*140*70
2.面层材料品种:ST-01 石材
[工作内容]
1.清理基层
2.砖砌基座
3.抹灰
4.面层石材铺贴
5.刷防护材料、护理</t>
  </si>
  <si>
    <t>木饰面柜WD-01（主材甲供）</t>
  </si>
  <si>
    <t>[项目特征]
1.规格:详图纸IE-8.28-05 12
[工作内容]
1.柜子安装(安放)
2.五金件安装</t>
  </si>
  <si>
    <t>行李架（主材甲供）</t>
  </si>
  <si>
    <t>[项目特征]
1.规格:详图纸
[工作内容]
1.安装(安放)
2.五金件安装</t>
  </si>
  <si>
    <t>迷你吧（主材甲供）</t>
  </si>
  <si>
    <t>不锈钢门套</t>
  </si>
  <si>
    <t>[项目特征]
1.基层材料种类:15mm难燃夹板
2.面层材料品种:MT-01 仿古铜不锈钢
[工作内容]
1.龙骨制作、安装
2.基层板安装
3.面层铺贴</t>
  </si>
  <si>
    <t>木饰面窗套（主材甲供）</t>
  </si>
  <si>
    <t>[项目特征]
1.窗套材料品种:WD-01 木饰面
2.套线宽度:20mm
[工作内容]
1.龙骨制作、安装
2.基层制作、安装
3.面层安装</t>
  </si>
  <si>
    <t>木饰面暗门（主材甲供）</t>
  </si>
  <si>
    <t>[项目特征]
1.门尺寸:700*2400 
2.门材质:WD-01 木饰面暗门
[工作内容]
1.门安装
2.五金安装</t>
  </si>
  <si>
    <t>樘</t>
  </si>
  <si>
    <t>木饰面套装门（主材甲供）</t>
  </si>
  <si>
    <t>[项目特征]
1.门尺寸:800～1000*2200
2.门材质:WD-01 木饰面套装门
[工作内容]
1.门安装
2.五金安装</t>
  </si>
  <si>
    <t>吊滑门</t>
  </si>
  <si>
    <t>[项目特征]
1.门尺寸:800～1000*2400
2.门套材质:MT-01 仿古铜不锈钢
[工作内容]
1.门安装
2.五金安装</t>
  </si>
  <si>
    <t>墙面灯槽（主材甲供）</t>
  </si>
  <si>
    <t>[项目特征]
1.灯槽尺寸:≤100mm
2.面层品种:WD-01 木饰面
[工作内容]
1.基层制作、安装
2.面层安装</t>
  </si>
  <si>
    <t>洗漱台 ST-02</t>
  </si>
  <si>
    <t>[项目特征]
1.材料品种:ST-02 装饰石材
[工作内容]
1.台面及支架运输、安装</t>
  </si>
  <si>
    <t>洗漱台 ST-03</t>
  </si>
  <si>
    <t>[项目特征]
1.材料品种:ST-03 装饰石材 异形
[工作内容]
1.台面及支架运输、安装</t>
  </si>
  <si>
    <t>衣柜（主材甲供）</t>
  </si>
  <si>
    <t>[项目特征]
1.规格:详图纸
[工作内容]
1.柜子安装(安放)
2.五金件安装</t>
  </si>
  <si>
    <t>墙面石材壁龛 ST-01</t>
  </si>
  <si>
    <t>[项目特征]
1.安装方式:粘接剂粘贴
2.面层材料品种:ST-01 装饰石材
[工作内容]
1.基层清理
2.面层安装
3.刷防护材料
4.镜面护理</t>
  </si>
  <si>
    <t>暗门</t>
  </si>
  <si>
    <t>[项目特征]
1.门洞尺寸:600*2000
[工作内容]
1.暗门制作
2.门安装
3.五金安装</t>
  </si>
  <si>
    <t>入户门（主材甲供）</t>
  </si>
  <si>
    <t>[项目特征]
1.门尺寸:1000*2200
2.门材质:WD-01 木饰面套装门
[工作内容]
1.门安装
2.五金安装</t>
  </si>
  <si>
    <t>卫生间滑门墙体</t>
  </si>
  <si>
    <t>[项目特征]
1.骨架、边框材料种类、规格:40*40*4镀锌方通、间距400*400 双层
2.隔板材料品种、规格、颜色:3层9mm厚阻燃层板、1层10mm厚硅酸钙板
[工作内容]
1.骨架及边框制作、运输、安装
2.隔板制作、运输、安装</t>
  </si>
  <si>
    <t>天棚吊顶 PT-01（双层石膏板基层）</t>
  </si>
  <si>
    <t>[项目特征]
1.吊杆规格、高度:φ8，高度≤600mm
2.龙骨材料种类、规格、中距:不上人型，38主龙骨，50副龙骨，间距≤300mm
3.基层材料种类、规格:双层9.5mm石膏板
4.面层材料品种:PT-01 白色乳胶漆
5.造型:详施工图
[工作内容]
1.基层清理、吊杆安装
2.龙骨安装
3.基层板铺贴
4.面层铺贴
5.刮腻子
6.刷涂料</t>
  </si>
  <si>
    <t>天棚吊顶 PT-02（双层石膏板基层）</t>
  </si>
  <si>
    <t>[项目特征]
1.吊杆规格、高度:φ8，高度≤600mm
2.龙骨材料种类、规格、中距:不上人型，38主龙骨，50副龙骨，间距≤300mm
3.基层材料种类、规格:双层9.5mm防水石膏板
4.面层材料品种:PT-02 白色防水乳胶漆
[工作内容]
1.基层清理、吊杆安装
2.龙骨安装
3.基层板铺贴
4.面层铺贴
5.刮腻子
6.刷涂料</t>
  </si>
  <si>
    <t>灯槽</t>
  </si>
  <si>
    <t>[项目特征]
1.灯带型式、尺寸:反光灯槽、100mm宽
2.面层材料品种:PT-01 白色乳胶漆
[工作内容]
1.灯槽制作、安装
2.基层安装
3.刮腻子、刷乳胶漆</t>
  </si>
  <si>
    <t>窗帘盒</t>
  </si>
  <si>
    <t>[项目特征]
1.窗帘盒材质、规格:木龙骨、9mm难燃夹板、9.5mm石膏板
2.面层材料种类:PT-01 白色乳胶漆
[工作内容]
1.龙骨、基层制作、安装
2.刮腻子、刷乳胶漆</t>
  </si>
  <si>
    <t>开风口</t>
  </si>
  <si>
    <t>[项目特征]
1.风口规格:详图纸
[工作内容]
1.开风口</t>
  </si>
  <si>
    <t>个</t>
  </si>
  <si>
    <t>开灯孔</t>
  </si>
  <si>
    <t>[项目特征]
1.灯型式:筒灯、射灯
[工作内容]
1.安装、固定</t>
  </si>
  <si>
    <t>（二）</t>
  </si>
  <si>
    <t>公区</t>
  </si>
  <si>
    <t>[项目特征]
1.踢脚线高度:60mm，详图纸
2.基层材料种类、规格:9mm难燃夹板
3.面层材料品种、规格:MT-01仿古铜不锈钢踢脚线（公区）
[工作内容]
1.龙骨安装
2.基层铺贴
3.面层铺贴</t>
  </si>
  <si>
    <t>地面石材波打线 ST-01</t>
  </si>
  <si>
    <t>地面地砖CT-01</t>
  </si>
  <si>
    <t>[项目特征]
1.面层材料品种:CT-01 地砖
[工作内容]
1.面层铺设、磨边</t>
  </si>
  <si>
    <t>[项目特征]
1.门洞尺寸:600*2140
[工作内容]
1.暗门制作
2.门安装
3.五金安装</t>
  </si>
  <si>
    <t>墙面木饰面 WD-03（主材甲供）</t>
  </si>
  <si>
    <t>[项目特征]
1.龙骨材料种类、规格、中距:木龙骨，中间300mm
2.基层材料种类、规格:9mm难燃夹板
3.面层材料品种:WD-03 成品木饰面
[工作内容]
1.龙骨制作、运输、安装
2.基层铺钉
3.面层铺贴</t>
  </si>
  <si>
    <t>木线条 WD-03</t>
  </si>
  <si>
    <t>[项目特征]
1.线条材料品种、规格、颜色:WD-03 木线条 宽度：50mm
[工作内容]
1.线条安装</t>
  </si>
  <si>
    <t>门牌架</t>
  </si>
  <si>
    <t>[项目特征]
1.材质:MT-01 仿古铜不锈钢、GL-03艺术玻璃
[工作内容]
1.运输、安装</t>
  </si>
  <si>
    <t>MT-01 不锈钢线条 ≤100mm</t>
  </si>
  <si>
    <t>[项目特征]
1.基层类型:木基层
2.线条材料品种:MT-01 仿古铜不锈钢线条
3.线条宽度:展开宽度≤100mm
[工作内容]
1.线条安装</t>
  </si>
  <si>
    <t>MT-01 不锈钢线条 5mm厚</t>
  </si>
  <si>
    <t>[项目特征]
1.线条材料品种:MT-01 5mm厚仿古铜不锈钢线条
2.线条宽度:展开宽度≤100mm
[工作内容]
1.线条安装</t>
  </si>
  <si>
    <t>墙面石材 ST-04</t>
  </si>
  <si>
    <t>[项目特征]
1.安装方式:干挂
2.面层材料品种:ST-04 装饰石材
[工作内容]
1.骨架制作、安装
2.面层安装
3.晶面护理</t>
  </si>
  <si>
    <t>墙面银镜 MR-03</t>
  </si>
  <si>
    <t>[项目特征]
1.龙骨材料种类、规格、中距:75轻钢龙骨+木龙骨、中距300mm
2.基层材料种类、规格:双层9mm难燃夹板
3.面层材料品种、规格:MR-03 灰镜
[工作内容]
1.龙骨制作、运输、安装
2.基层铺钉
3.面层铺贴
4.线条安装</t>
  </si>
  <si>
    <t>墙面不锈钢 MT-03</t>
  </si>
  <si>
    <t>[项目特征]
1.龙骨材料种类、规格、中距:75轻钢龙骨+木龙骨、中距300mm
2.基层材料种类、规格:3层9mm难燃夹板
3.面层材料品种、规格:MT-03 镜面不锈钢
[工作内容]
1.龙骨制作、运输、安装
2.基层铺钉
3.面层铺贴</t>
  </si>
  <si>
    <t>墙面喷刷涂料 PT-01</t>
  </si>
  <si>
    <t>[项目特征]
1.基层类型:抹灰面
2.刮腻子要求:3遍
3.涂料品种、喷刷遍数:PT-01 白色乳胶漆 3遍
[工作内容]
1.基层清理
2.刮腻子
3.刷涂料</t>
  </si>
  <si>
    <t>[项目特征]
1.龙骨材料种类、规格、中距:钢龙骨+75轻钢龙骨、中距300mm
2.基层材料种类、规格:双层9mm难燃夹板
3.面层材料品种:WD-01 成品木饰面
[工作内容]
1.龙骨制作、运输、安装
2.基层铺钉
3.面层铺贴</t>
  </si>
  <si>
    <t>墙面木饰面 WD-01（弧形双层基层）（主材甲供）</t>
  </si>
  <si>
    <t>[项目特征]
1.龙骨材料种类、规格、中距:钢龙骨+75轻钢龙骨、中距300mm
2.基层材料种类、规格:双层9mm难燃夹板
3.面层材料品种:WD-02 成品木饰面
[工作内容]
1.龙骨制作、运输、安装
2.基层铺钉
3.面层铺贴</t>
  </si>
  <si>
    <t>墙面木饰面 WD-02（弧形双层基层）（主材甲供）</t>
  </si>
  <si>
    <t>墙面木饰面 WD-03（双层基层）（主材甲供）</t>
  </si>
  <si>
    <t>墙面木饰面 WD-03（单层基层）（主材甲供）</t>
  </si>
  <si>
    <t>[项目特征]
1.龙骨材料种类、规格、中距:75轻钢龙骨、中距300mm
2.基层材料种类、规格:9mm难燃夹板
3.面层材料品种:WD-03 木饰面
[工作内容]
1.龙骨制作、运输、安装
2.基层铺钉
3.面层铺贴</t>
  </si>
  <si>
    <t>墙面木饰面 WD-06（双层基层）（主材甲供）</t>
  </si>
  <si>
    <t>[项目特征]
1.龙骨材料种类、规格、中距:钢龙骨+75轻钢龙骨、中距300mm
2.基层材料种类、规格:双层9mm难燃夹板
3.面层材料品种:WD-06 成品木饰面
[工作内容]
1.龙骨制作、运输、安装
2.基层铺钉
3.面层铺贴</t>
  </si>
  <si>
    <t>墙面木饰面 WD-07（双层基层）（主材甲供）</t>
  </si>
  <si>
    <t>[项目特征]
1.龙骨材料种类、规格、中距:钢龙骨+75轻钢龙骨、中距300mm
2.基层材料种类、规格:双层9mm难燃夹板
3.面层材料品种:WD-07 成品木饰面
[工作内容]
1.龙骨制作、运输、安装
2.基层铺钉
3.面层铺贴</t>
  </si>
  <si>
    <t>[项目特征]
1.灯槽尺寸:≤100mm
2.面层品种:WD-01 成品木饰面
[工作内容]
1.基层制作、安装
2.面层安装</t>
  </si>
  <si>
    <t>墙面墙砖 CT-02</t>
  </si>
  <si>
    <t>[项目特征]
1.安装方式:粘接剂粘贴
2.面层材料品种、规格、颜色:600*600 CT-02
[工作内容]
1.基层清理
2.砂浆制作、运输
3.粘结层铺贴
4.面层安装</t>
  </si>
  <si>
    <t>墙面硬包 UP-03（双层基层）</t>
  </si>
  <si>
    <t>[项目特征]
1.龙骨材料种类、规格、中距:75轻钢龙骨+木龙骨、中距300mm
2.基层材料种类、规格:双层9mm难燃夹板
3.面层材料品种:UP-01 成品硬包
[工作内容]
1.龙骨制作、运输、安装
2.基层铺钉
3.面层铺贴</t>
  </si>
  <si>
    <t>墙面硬包 UP-03</t>
  </si>
  <si>
    <t>[项目特征]
1.龙骨材料种类、规格、中距:75轻钢龙骨、中距300mm
2.基层材料种类、规格:9mm难燃夹板
3.面层材料品种:UP-03 成品硬包
[工作内容]
1.龙骨制作、运输、安装
2.基层铺钉
3.面层铺贴</t>
  </si>
  <si>
    <t>墙面硬包 UP-04</t>
  </si>
  <si>
    <t>[项目特征]
1.龙骨材料种类、规格、中距:75轻钢龙骨、中距300mm
2.基层材料种类、规格:9mm难燃夹板
3.面层材料品种:UP-04 成品硬包
[工作内容]
1.龙骨制作、运输、安装
2.基层铺钉
3.面层铺贴</t>
  </si>
  <si>
    <t>50mm宽硬包线条 UP-04</t>
  </si>
  <si>
    <t>[项目特征]
1.线条材料品种、规格、颜色:50mm宽UP-04硬包线条
[工作内容]
1.线条安装</t>
  </si>
  <si>
    <t>100mm宽硬包线条 UP-04</t>
  </si>
  <si>
    <t>[项目特征]
1.线条材料品种、规格、颜色:100mm宽UP-04硬包线条
[工作内容]
1.线条安装</t>
  </si>
  <si>
    <t>置物台（主材甲供）</t>
  </si>
  <si>
    <t>[项目特征]
1.龙骨材料种类、规格、中距:钢龙骨、中距300mm
2.基层材料种类、规格:9mm难燃夹板
3.面层材料品种:WD-02 木饰面
[工作内容]
1.龙骨制作、运输、安装
2.基层铺钉
3.面层铺贴</t>
  </si>
  <si>
    <t>木饰面防火门</t>
  </si>
  <si>
    <t>[项目特征]
1.门尺寸:1800～2000*2200
[工作内容]
1.门安装
2.五金安装</t>
  </si>
  <si>
    <t>反光灯槽</t>
  </si>
  <si>
    <t>亚克力透光灯槽</t>
  </si>
  <si>
    <t>[项目特征]
1.灯带型式、尺寸:亚克力灯槽、200mm宽
2.面层材料品种:亚克力透光片
[工作内容]
1.灯槽制作、安装
2.基层安装
3.刮腻子、刷乳胶漆</t>
  </si>
  <si>
    <t>[项目特征]
1.吊杆规格、高度:φ8，高度≤600mm
2.龙骨材料种类、规格、中距:不上人型，38主龙骨，50副龙骨，间距≤300mm
3.基层材料种类、规格:双层9.5mm防水石膏板
4.面层材料品种:PT-01 白色乳胶漆
5.造型:详施工图
[工作内容]
1.基层清理、吊杆安装
2.龙骨安装
3.基层板铺贴
4.面层铺贴
5.刮腻子
6.刷涂料</t>
  </si>
  <si>
    <t>天棚吊顶 PT-03（双层石膏板基层）</t>
  </si>
  <si>
    <t>[项目特征]
1.吊杆规格、高度:φ8，高度≤600mm
2.龙骨材料种类、规格、中距:不上人型，38主龙骨，50副龙骨，间距≤300mm
3.基层材料种类、规格:双层9.5mm防水石膏板
4.面层材料品种:PT-03 白色防水乳胶漆
[工作内容]
1.基层清理、吊杆安装
2.龙骨安装
3.基层板铺贴
4.面层铺贴
5.刮腻子
6.刷涂料</t>
  </si>
  <si>
    <t>天棚吊顶 MT-03</t>
  </si>
  <si>
    <t>[项目特征]
1.吊杆规格、高度:φ8，高度≤600mm
2.龙骨材料种类、规格、中距:不上人型，38主龙骨，50副龙骨，间距≤300mm
3.基层材料种类、规格:双层9mm难燃夹板
4.面层材料品种:MT-03 镜面不锈钢
[工作内容]
1.基层清理、吊杆安装
2.龙骨安装
3.基层板铺贴
4.面层铺贴</t>
  </si>
  <si>
    <t>天棚吊顶 MT-02</t>
  </si>
  <si>
    <t>[项目特征]
1.吊杆规格、高度:φ8，高度≤600mm
2.龙骨材料种类、规格、中距:不上人型，38主龙骨，50副龙骨，间距≤300mm
3.基层材料种类、规格:双层9mm难燃夹板
4.面层材料品种:MT-02 铝单板
[工作内容]
1.基层清理、吊杆安装
2.龙骨安装
3.基层板铺贴
4.面层铺贴</t>
  </si>
  <si>
    <t>天棚不锈钢线条≤100mm MT-01</t>
  </si>
  <si>
    <t>三</t>
  </si>
  <si>
    <t>电气设备安装工程</t>
  </si>
  <si>
    <t>配管KBG20</t>
  </si>
  <si>
    <t>[项目特征]
1.材质:KBG管
2.规格:20
3.敷设方式:沿墙、沿顶
[工作内容]
1.电线管路敷设
2.砖墙开沟槽
3.接地</t>
  </si>
  <si>
    <t>配管KBG25</t>
  </si>
  <si>
    <t>[项目特征]
1.材质:KBG管
2.规格:25
3.敷设方式:沿墙、沿顶
[工作内容]
1.电线管路敷设
2.砖墙开沟槽
3.接地</t>
  </si>
  <si>
    <t>配管KBG32</t>
  </si>
  <si>
    <t>[项目特征]
1.材质:KBG管
2.规格:32
3.敷设方式:沿墙、沿顶
[工作内容]
1.电线管路敷设
2.砖墙开沟槽
3.接地</t>
  </si>
  <si>
    <t>配管KBG40</t>
  </si>
  <si>
    <t>[项目特征]
1.材质:KBG管
2.规格:40
3.敷设方式:沿墙、沿顶
[工作内容]
1.电线管路敷设
2.砖墙开沟槽
3.接地</t>
  </si>
  <si>
    <t>管内配线WDZ-BYJ(F)-2.5mm2</t>
  </si>
  <si>
    <t>[项目特征]
1.配线形式:管内配线
2.型号:WDZ-BYJ(F)-2.5mm2
[工作内容]
1.配线</t>
  </si>
  <si>
    <t>管内配线WDZN-BYJ-2.5mm2</t>
  </si>
  <si>
    <t>管内配线WDZ-BYJ(F)-4mm2</t>
  </si>
  <si>
    <t>[项目特征]
1.配线形式:管内配线
2.型号:WDZ-BYJ(F)-4mm2
[工作内容]
1.配线</t>
  </si>
  <si>
    <t>管内配线WDZ-BYJ(F)-6mm2</t>
  </si>
  <si>
    <t>[项目特征]
1.配线形式:管内配线
2.型号:WDZ-BYJ(F)-6mm2
[工作内容]
1.配线</t>
  </si>
  <si>
    <t>管内配线WDZ-BYJ(F)-10mm2</t>
  </si>
  <si>
    <t>[项目特征]
1.配线形式:管内配线
2.型号:WDZ-BYJ(F)-10mm2
[工作内容]
1.配线</t>
  </si>
  <si>
    <t>桥架内配线WDZ-BYJ(F)-2.5mm2</t>
  </si>
  <si>
    <t>[项目特征]
1.配线形式:桥架内配线
2.型号:WDZ-BYJ(F)-2.5mm2
[工作内容]
1.配线</t>
  </si>
  <si>
    <t>桥架内配线WDZ-BYJ(F)-6mm2</t>
  </si>
  <si>
    <t>[项目特征]
1.配线形式:桥架内配线
2.型号:WDZ-BYJ(F)-6mm2
[工作内容]
1.配线</t>
  </si>
  <si>
    <t>耐火桥架300*100</t>
  </si>
  <si>
    <t>[项目特征]
1.材质:耐火桥架
2.规格:300*100
[工作内容]
1.本体安装
2.补刷(喷)油漆</t>
  </si>
  <si>
    <t>客房配电箱AS1</t>
  </si>
  <si>
    <t>[项目特征]
1.型号:AS1 详图纸
2.规格:半周长≤1m
[工作内容]
1.本体安装
2.接地</t>
  </si>
  <si>
    <t>台</t>
  </si>
  <si>
    <t>总配电箱8ALT1</t>
  </si>
  <si>
    <t>[项目特征]
1.型号:8ALT1 详图纸
2.规格:半周长≤2.5m
[工作内容]
1.本体安装
2.接地</t>
  </si>
  <si>
    <t>总配电箱8ALT2</t>
  </si>
  <si>
    <t>[项目特征]
1.型号:8ALT2 详图纸
2.规格:半周长≤2.5m
[工作内容]
1.本体安装
2.接地</t>
  </si>
  <si>
    <t>总配电箱8ALxd</t>
  </si>
  <si>
    <t>[项目特征]
1.型号:8ALxd 详图纸
2.规格:半周长≤2.5m
[工作内容]
1.本体安装
2.接地</t>
  </si>
  <si>
    <t>配电箱8ALg1</t>
  </si>
  <si>
    <t>[项目特征]
1.型号:8ALg1 详图纸
2.规格:半周长≤2.5m
[工作内容]
1.本体安装
2.接地</t>
  </si>
  <si>
    <t>配电箱8ALg2</t>
  </si>
  <si>
    <t>[项目特征]
1.型号:8ALg2 详图纸
2.规格:半周长≤2.5m
[工作内容]
1.本体安装
2.接地</t>
  </si>
  <si>
    <t>配电箱8ALg3</t>
  </si>
  <si>
    <t>[项目特征]
1.型号:8ALg3 详图纸
2.规格:半周长≤2.5m
[工作内容]
1.本体安装
2.接地</t>
  </si>
  <si>
    <t>配电箱8ALg4</t>
  </si>
  <si>
    <t>[项目特征]
1.型号:8ALg4 详图纸
2.规格:半周长≤2.5m
[工作内容]
1.本体安装
2.接地</t>
  </si>
  <si>
    <t>配电箱8ALE1</t>
  </si>
  <si>
    <t>[项目特征]
1.型号:8ALE1 详图纸
2.规格:半周长≤2.5m
[工作内容]
1.本体安装
2.接地</t>
  </si>
  <si>
    <t>配电箱8ALE2</t>
  </si>
  <si>
    <t>[项目特征]
1.型号:8ALE2 详图纸
2.规格:半周长≤2.5m
[工作内容]
1.本体安装
2.接地</t>
  </si>
  <si>
    <t>配电箱8ALE3</t>
  </si>
  <si>
    <t>[项目特征]
1.型号:8ALE3 详图纸
2.规格:半周长≤2.5m
[工作内容]
1.本体安装
2.接地</t>
  </si>
  <si>
    <t>配电箱8ALE4</t>
  </si>
  <si>
    <t>[项目特征]
1.型号:8ALE4 详图纸
2.规格:半周长≤2.5m
[工作内容]
1.本体安装
2.接地</t>
  </si>
  <si>
    <t>藏灯开关箱</t>
  </si>
  <si>
    <t>[项目特征]
1.型号:藏灯开关箱 详图纸
2.规格:半周长≤1m
[工作内容]
1.本体安装
2.接地</t>
  </si>
  <si>
    <t>应急灯管</t>
  </si>
  <si>
    <t>[项目特征]
1.名称:应急灯管
2.型号:详设计
[工作内容]
1.本体安装</t>
  </si>
  <si>
    <t>应急吸顶灯</t>
  </si>
  <si>
    <t>[项目特征]
1.名称:应急吸顶灯
2.型号:详设计
[工作内容]
1.本体安装</t>
  </si>
  <si>
    <t>单向疏散指示灯</t>
  </si>
  <si>
    <t>[项目特征]
1.名称:单向疏散指示灯
2.型号:详设计
[工作内容]
1.本体安装</t>
  </si>
  <si>
    <t>安全出口指示灯</t>
  </si>
  <si>
    <t>[项目特征]
1.名称:安全出口指示灯
2.型号:详设计
[工作内容]
1.本体安装</t>
  </si>
  <si>
    <t>筒灯</t>
  </si>
  <si>
    <t>[项目特征]
1.名称:筒灯
2.型号:详设计
[工作内容]
1.本体安装</t>
  </si>
  <si>
    <t>防雾筒灯</t>
  </si>
  <si>
    <t>[项目特征]
1.名称:防雾筒灯
2.型号:详设计
[工作内容]
1.本体安装</t>
  </si>
  <si>
    <t>应急筒灯</t>
  </si>
  <si>
    <t>[项目特征]
1.名称:应急筒灯
2.型号:详设计
[工作内容]
1.本体安装</t>
  </si>
  <si>
    <t>应急射灯</t>
  </si>
  <si>
    <t>[项目特征]
1.名称:应急射灯
2.型号:详设计
[工作内容]
1.本体安装</t>
  </si>
  <si>
    <t>射灯</t>
  </si>
  <si>
    <t>[项目特征]
1.名称:射灯
2.型号:详设计
[工作内容]
1.本体安装</t>
  </si>
  <si>
    <t>防雾射灯</t>
  </si>
  <si>
    <t>[项目特征]
1.名称:防雾射灯
2.型号:详设计
[工作内容]
1.本体安装</t>
  </si>
  <si>
    <t>夜灯</t>
  </si>
  <si>
    <t>床头吊灯</t>
  </si>
  <si>
    <t>[项目特征]
1.名称:床头吊灯
2.型号:详设计
[工作内容]
1.本体安装</t>
  </si>
  <si>
    <t>灯带</t>
  </si>
  <si>
    <t>[项目特征]
1.名称:灯带
2.型号:详设计
[工作内容]
1.本体安装
2.变压器安装</t>
  </si>
  <si>
    <t>剃须镜</t>
  </si>
  <si>
    <t>[项目特征]
1.名称:剃须镜
2.型号:详设计
[工作内容]
1.本体安装</t>
  </si>
  <si>
    <t>五孔插座</t>
  </si>
  <si>
    <t>[项目特征]
1.名称:五孔插座
2.规格:详设计
[工作内容]
1.本体安装
2.接线</t>
  </si>
  <si>
    <t>防溅水插座</t>
  </si>
  <si>
    <t>[项目特征]
1.名称:防溅水插座
2.规格:详设计
[工作内容]
1.本体安装
2.接线</t>
  </si>
  <si>
    <t>手机充电插座带U接口</t>
  </si>
  <si>
    <t>[项目特征]
1.名称:手机充电插座带U接口
2.规格:详设计
[工作内容]
1.本体安装
2.接线</t>
  </si>
  <si>
    <t>地面插座</t>
  </si>
  <si>
    <t>[项目特征]
1.名称:地面插座
2.规格:详设计
[工作内容]
1.本体安装
2.接线</t>
  </si>
  <si>
    <t>公区单联单控开关</t>
  </si>
  <si>
    <t>[项目特征]
1.名称:公区单联单控开关
[工作内容]
1.本体安装
2.接线</t>
  </si>
  <si>
    <t>延迟开关（红外线感应）</t>
  </si>
  <si>
    <t>[项目特征]
1.名称:延迟开关（红外线感应）
[工作内容]
1.本体安装
2.接线</t>
  </si>
  <si>
    <t>LEB端子箱</t>
  </si>
  <si>
    <t>[项目特征]
1.名称:LEB端子箱
[工作内容]
1.本体安装</t>
  </si>
  <si>
    <t>四</t>
  </si>
  <si>
    <t>给排水工程</t>
  </si>
  <si>
    <t>不锈钢给水管 DN15（热水）</t>
  </si>
  <si>
    <t>[项目特征]
1.材质:不锈钢管 DN15
[工作内容]
1.管道安装
2.管件制作、安装
3.保温安装
4.压力试验
5.吹扫、冲洗</t>
  </si>
  <si>
    <t>不锈钢给水管 DN20（热水）</t>
  </si>
  <si>
    <t>[项目特征]
1.材质:不锈钢管 DN20
[工作内容]
1.管道安装
2.管件制作、安装
3.保温安装
4.压力试验
5.吹扫、冲洗</t>
  </si>
  <si>
    <t>不锈钢给水管 DN25（热水）</t>
  </si>
  <si>
    <t>[项目特征]
1.材质:不锈钢管 DN25
[工作内容]
1.管道安装
2.管件制作、安装
3.保温安装
4.压力试验
5.吹扫、冲洗</t>
  </si>
  <si>
    <t>不锈钢给水管 DN32（热水）</t>
  </si>
  <si>
    <t>[项目特征]
1.材质:不锈钢管 DN32
[工作内容]
1.管道安装
2.管件制作、安装
3.保温安装
4.压力试验
5.吹扫、冲洗</t>
  </si>
  <si>
    <t>不锈钢衬塑复合给水管 DN20</t>
  </si>
  <si>
    <t>[项目特征]
1.材质、规格:钢塑复合给水管 DN20
[工作内容]
1.管道安装
2.管件安装
3.压力试验
4.吹扫、冲洗</t>
  </si>
  <si>
    <t>不锈钢衬塑复合给水管 DN25</t>
  </si>
  <si>
    <t>[项目特征]
1.材质、规格:钢塑复合给水管 DN25
[工作内容]
1.管道安装
2.管件安装
3.压力试验
4.吹扫、冲洗</t>
  </si>
  <si>
    <t>不锈钢衬塑复合给水管 DN32</t>
  </si>
  <si>
    <t>[项目特征]
1.材质、规格:钢塑复合给水管 DN32
[工作内容]
1.管道安装
2.管件安装
3.压力试验
4.吹扫、冲洗</t>
  </si>
  <si>
    <t>柔性铸铁排水管 DN110</t>
  </si>
  <si>
    <t>[项目特征]
1.材质、规格:柔性铸铁排水管 DN110
2.连接形式:卡箍式连接
[工作内容]
1.管道安装
2.管件安装
3.压力试验
4.吹扫、冲洗
5.警示带铺设</t>
  </si>
  <si>
    <t>柔性铸铁排水管 DN75</t>
  </si>
  <si>
    <t>[项目特征]
1.材质、规格:柔性铸铁排水管 DN75
2.连接形式:卡箍式连接
[工作内容]
1.管道安装
2.管件安装
3.压力试验
4.吹扫、冲洗
5.警示带铺设</t>
  </si>
  <si>
    <t>柔性铸铁排水管 DN50</t>
  </si>
  <si>
    <t>[项目特征]
1.材质、规格:柔性铸铁排水管 DN50
2.连接形式:卡箍式连接
[工作内容]
1.管道安装
2.管件安装
3.压力试验
4.吹扫、冲洗
5.警示带铺设</t>
  </si>
  <si>
    <t>不锈钢截止阀 DN15</t>
  </si>
  <si>
    <t>[项目特征]
1.材质:不锈钢 DN15
[工作内容]
1.安装
2.调试</t>
  </si>
  <si>
    <t>不锈钢截止阀 DN20</t>
  </si>
  <si>
    <t>[项目特征]
1.材质:不锈钢 DN20
[工作内容]
1.安装
2.调试</t>
  </si>
  <si>
    <t>不锈钢截止阀 DN25</t>
  </si>
  <si>
    <t>[项目特征]
1.材质:不锈钢 DN25
[工作内容]
1.安装
2.调试</t>
  </si>
  <si>
    <t>不锈钢截止阀 DN32</t>
  </si>
  <si>
    <t>[项目特征]
1.材质:不锈钢 DN32
[工作内容]
1.安装
2.调试</t>
  </si>
  <si>
    <t>洗脸盆及水龙头</t>
  </si>
  <si>
    <t>[项目特征]
1.规格、类型:详设计
[工作内容]
1.器具安装
2.附件安装</t>
  </si>
  <si>
    <t>组</t>
  </si>
  <si>
    <t>坐便器</t>
  </si>
  <si>
    <t>浴缸</t>
  </si>
  <si>
    <t>淋浴器</t>
  </si>
  <si>
    <t>[项目特征]
1.材质、规格:详设计
[工作内容]
1.器具安装
2.附件安装</t>
  </si>
  <si>
    <t>地漏 75</t>
  </si>
  <si>
    <t>[项目特征]
1.材质:详设计
[工作内容]
1.器具安装
2.附件安装</t>
  </si>
  <si>
    <t>蹲便器</t>
  </si>
  <si>
    <t>五</t>
  </si>
  <si>
    <t>措施费</t>
  </si>
  <si>
    <t>垂直运输</t>
  </si>
  <si>
    <t xml:space="preserve">
[工作内容]
1.在施工工期内完成全部工程项目所需要的垂直运输机械台班
2.合同工期期间垂直运输机械的修理与保养</t>
  </si>
  <si>
    <t>项</t>
  </si>
  <si>
    <t>里脚手架</t>
  </si>
  <si>
    <t>[项目特征]
1.搭设方式:活动脚手架
[工作内容]
1.场内、场外材料搬运
2.搭、拆脚手架、斜道、上料平台
3.安全网的铺设
4.拆除脚手架后材料的堆放</t>
  </si>
  <si>
    <t>㎡</t>
  </si>
  <si>
    <t>完工开荒清洁</t>
  </si>
  <si>
    <t>六</t>
  </si>
  <si>
    <t>其它费用</t>
  </si>
  <si>
    <t>安全、文明施工费</t>
  </si>
  <si>
    <t>1.按照《重庆市建筑工程计价定额》（2018版）的相关规定及其配套文件中所规定的安全文明施工费组成的所有费用</t>
  </si>
  <si>
    <t>元</t>
  </si>
  <si>
    <t>1.计价基数：建筑工程+装饰工程+电气设备安装工程+给排水工程+措施费</t>
  </si>
  <si>
    <t>管理费</t>
  </si>
  <si>
    <t>1.办公费用、宿舍空调、生活区水电、门卫等费用
2.现场管理员、塔吊操作工、指挥工、勤杂工等辅助人员工资及生活费用</t>
  </si>
  <si>
    <t>1.计价基数：建筑工程+装饰工程+电气设备安装工程+给排水工程+措施费+安全文明施工费</t>
  </si>
  <si>
    <t>利润</t>
  </si>
  <si>
    <t>七</t>
  </si>
  <si>
    <t>税前造价</t>
  </si>
  <si>
    <t>临时设施工程+主体工程+其他费用</t>
  </si>
  <si>
    <t>八</t>
  </si>
  <si>
    <t>税金</t>
  </si>
  <si>
    <t>1.增值税及附加</t>
  </si>
  <si>
    <t>1.计价基数：税前造价</t>
  </si>
  <si>
    <t>九</t>
  </si>
  <si>
    <t>总价（税前造价+税金）</t>
  </si>
  <si>
    <r>
      <rPr>
        <sz val="11"/>
        <rFont val="宋体"/>
        <charset val="134"/>
      </rPr>
      <t xml:space="preserve">说明：
</t>
    </r>
    <r>
      <rPr>
        <sz val="11"/>
        <rFont val="??_GB2312"/>
        <charset val="134"/>
      </rPr>
      <t>1</t>
    </r>
    <r>
      <rPr>
        <sz val="11"/>
        <rFont val="宋体"/>
        <charset val="134"/>
      </rPr>
      <t>、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u/>
        <sz val="11"/>
        <rFont val="宋体"/>
        <charset val="134"/>
      </rPr>
      <t xml:space="preserve">  128615.31  </t>
    </r>
    <r>
      <rPr>
        <sz val="11"/>
        <rFont val="宋体"/>
        <charset val="134"/>
      </rPr>
      <t>元。结算时以基础及主体工程的税前合价为基数按</t>
    </r>
    <r>
      <rPr>
        <u/>
        <sz val="11"/>
        <rFont val="宋体"/>
        <charset val="134"/>
      </rPr>
      <t xml:space="preserve">  3.59   </t>
    </r>
    <r>
      <rPr>
        <sz val="11"/>
        <rFont val="宋体"/>
        <charset val="134"/>
      </rPr>
      <t>%的比例计取。
5、甲供材料及设备内容：详附件一、附件二、附件三。</t>
    </r>
  </si>
  <si>
    <r>
      <t xml:space="preserve">  世纪英皇大厦8楼酒店改建项目EPC装饰装修专业分包工程 </t>
    </r>
    <r>
      <rPr>
        <sz val="20"/>
        <color rgb="FF000000"/>
        <rFont val="宋体"/>
        <charset val="134"/>
      </rPr>
      <t>工程劳务分包</t>
    </r>
  </si>
  <si>
    <t>竞争性比选最高限价</t>
  </si>
  <si>
    <t>招标限价（税前造价）</t>
  </si>
  <si>
    <t>(小写):</t>
  </si>
  <si>
    <t/>
  </si>
  <si>
    <t>(大写):</t>
  </si>
  <si>
    <t xml:space="preserve">其中:安全文明施工费  </t>
  </si>
  <si>
    <t xml:space="preserve">          (大写):</t>
  </si>
  <si>
    <t>编   制   人：</t>
  </si>
  <si>
    <t>定价小组成员：</t>
  </si>
  <si>
    <t>定价小组组长：</t>
  </si>
  <si>
    <t>时间：       年        月       日</t>
  </si>
  <si>
    <r>
      <t xml:space="preserve"> 世纪英皇大厦8楼酒店改建项目EPC装饰装修专业分包工程  </t>
    </r>
    <r>
      <rPr>
        <b/>
        <sz val="18"/>
        <rFont val="宋体"/>
        <charset val="134"/>
      </rPr>
      <t>工程劳务分包
清单限价表</t>
    </r>
  </si>
  <si>
    <t>附件一</t>
  </si>
  <si>
    <r>
      <t xml:space="preserve">世纪英皇大厦8楼酒店改建项目EPC装饰装修专业分包工程 </t>
    </r>
    <r>
      <rPr>
        <b/>
        <sz val="16"/>
        <color rgb="FF000000"/>
        <rFont val="宋体"/>
        <charset val="134"/>
      </rPr>
      <t>项目
甲供主材料明细表</t>
    </r>
  </si>
  <si>
    <t>项目名称：世纪英皇大厦8楼酒店改建项目EPC装饰装修工程劳务分包合同</t>
  </si>
  <si>
    <t>材料名称</t>
  </si>
  <si>
    <t>规格、型号</t>
  </si>
  <si>
    <t>材料用量
（暂估）</t>
  </si>
  <si>
    <t>MT-01 仿古铜不锈钢</t>
  </si>
  <si>
    <t>铝收口条(压条)</t>
  </si>
  <si>
    <t>暗门锁</t>
  </si>
  <si>
    <t>把</t>
  </si>
  <si>
    <t>门锁</t>
  </si>
  <si>
    <t>电子锁</t>
  </si>
  <si>
    <t>不锈钢合页</t>
  </si>
  <si>
    <t>100mm</t>
  </si>
  <si>
    <t>天地轴铰链</t>
  </si>
  <si>
    <t>淋浴隔断拉手</t>
  </si>
  <si>
    <t>副</t>
  </si>
  <si>
    <t>推拉手板</t>
  </si>
  <si>
    <t>门猫眼</t>
  </si>
  <si>
    <t>自动挡尘条</t>
  </si>
  <si>
    <t>隐藏式闭门器</t>
  </si>
  <si>
    <t>玻璃门夹</t>
  </si>
  <si>
    <t>门碰</t>
  </si>
  <si>
    <t>水泥</t>
  </si>
  <si>
    <t>32.5R</t>
  </si>
  <si>
    <t>kg</t>
  </si>
  <si>
    <t>普通硅酸盐水泥</t>
  </si>
  <si>
    <t>P.O 32.5</t>
  </si>
  <si>
    <t>白色硅酸盐水泥</t>
  </si>
  <si>
    <t>32.5</t>
  </si>
  <si>
    <t>砂子</t>
  </si>
  <si>
    <t>特细砂</t>
  </si>
  <si>
    <t>碎石</t>
  </si>
  <si>
    <t>5~31.5</t>
  </si>
  <si>
    <t>标准砖</t>
  </si>
  <si>
    <t>240×115×53</t>
  </si>
  <si>
    <t>千块</t>
  </si>
  <si>
    <t>200×95×53</t>
  </si>
  <si>
    <t>烧结粉煤灰砖</t>
  </si>
  <si>
    <t>加气混凝土块</t>
  </si>
  <si>
    <t>木材</t>
  </si>
  <si>
    <t>锯材</t>
  </si>
  <si>
    <t>12mm难燃夹板</t>
  </si>
  <si>
    <t>9mm难燃夹板</t>
  </si>
  <si>
    <t>6+6钢化夹胶玻璃</t>
  </si>
  <si>
    <t>MR-02 6mm银镜</t>
  </si>
  <si>
    <t>MR-03 灰镜</t>
  </si>
  <si>
    <t>12mm钢化玻璃</t>
  </si>
  <si>
    <t>12mm钢化玻璃淋浴隔断</t>
  </si>
  <si>
    <t>成品造型化妆镜</t>
  </si>
  <si>
    <t>墙砖 CT-04</t>
  </si>
  <si>
    <t>墙砖 CT-02</t>
  </si>
  <si>
    <t>地砖CT-01</t>
  </si>
  <si>
    <t>地砖CT-03</t>
  </si>
  <si>
    <t>CP-01 地毯</t>
  </si>
  <si>
    <t>ST-01 装饰石材</t>
  </si>
  <si>
    <t>ST-02 装饰石材</t>
  </si>
  <si>
    <t>ST-03 装饰石材</t>
  </si>
  <si>
    <t>ST-04 装饰石材</t>
  </si>
  <si>
    <t>ST-01 装饰石材 防滑处理</t>
  </si>
  <si>
    <t>9.5mm石膏板</t>
  </si>
  <si>
    <t>12mm石膏板</t>
  </si>
  <si>
    <t>9.5mm防潮石膏板</t>
  </si>
  <si>
    <t>门滑轨</t>
  </si>
  <si>
    <t>轻钢龙骨</t>
  </si>
  <si>
    <t>75×50</t>
  </si>
  <si>
    <t>75×40×0.63</t>
  </si>
  <si>
    <t>装配式U型轻钢龙骨</t>
  </si>
  <si>
    <t>防盗门扣</t>
  </si>
  <si>
    <t>MT-01仿古铜不锈钢踢脚线</t>
  </si>
  <si>
    <t>MT-01仿古铜不锈钢踢脚线 公区</t>
  </si>
  <si>
    <t>WD-03 木线条</t>
  </si>
  <si>
    <t>木质线</t>
  </si>
  <si>
    <t>UP-04 50mm宽硬包线条</t>
  </si>
  <si>
    <t>UP-04 100mm宽硬包线条</t>
  </si>
  <si>
    <t>WD-01 窗套线</t>
  </si>
  <si>
    <t>不锈钢压条</t>
  </si>
  <si>
    <t>MT-01 仿古铜不锈钢线条</t>
  </si>
  <si>
    <t>铝合金槽条</t>
  </si>
  <si>
    <t>5mm厚实心铜条</t>
  </si>
  <si>
    <t>MT-01 5mm厚仿古铜不锈钢线条</t>
  </si>
  <si>
    <t>ST-01 石材挡水线</t>
  </si>
  <si>
    <t>UP-01 硬包</t>
  </si>
  <si>
    <t>UP-03 硬包</t>
  </si>
  <si>
    <t>UP-04 硬包</t>
  </si>
  <si>
    <t>PT-01 白色乳胶漆</t>
  </si>
  <si>
    <t>PT-02 白色防水乳胶漆</t>
  </si>
  <si>
    <t>PT-03 白色防水乳胶漆</t>
  </si>
  <si>
    <t>德高K11渗透结晶型防水</t>
  </si>
  <si>
    <t>UP-01 墙布</t>
  </si>
  <si>
    <t>UP-02 墙布</t>
  </si>
  <si>
    <t>螺纹截止阀</t>
  </si>
  <si>
    <t>J11T-16 DN15</t>
  </si>
  <si>
    <t>J11T-16 DN20</t>
  </si>
  <si>
    <t>毛巾架</t>
  </si>
  <si>
    <t>MT-03 镜面不锈钢</t>
  </si>
  <si>
    <t>WDZ-BVR(F)-4mm2</t>
  </si>
  <si>
    <t>WDZ-BYJ(F)-2.5mm2</t>
  </si>
  <si>
    <t>WDZ-BYJ(F)-4mm2</t>
  </si>
  <si>
    <t>WDZ-BVR(F)-6mm2</t>
  </si>
  <si>
    <t>15mm难燃夹板</t>
  </si>
  <si>
    <t>10mm厚硅酸钙板</t>
  </si>
  <si>
    <t>扇</t>
  </si>
  <si>
    <t>混合冷热龙头</t>
  </si>
  <si>
    <t>浴缸龙头</t>
  </si>
  <si>
    <t>地漏</t>
  </si>
  <si>
    <t>DN80</t>
  </si>
  <si>
    <t>连体坐便器进水阀配件</t>
  </si>
  <si>
    <t>角型阀(带铜活)</t>
  </si>
  <si>
    <t>DN15</t>
  </si>
  <si>
    <t>角型阀</t>
  </si>
  <si>
    <t>瓷蹲式大便器低水箱配件</t>
  </si>
  <si>
    <t>洗脸盆</t>
  </si>
  <si>
    <t>瓷蹲式大便器</t>
  </si>
  <si>
    <t>连体坐便器</t>
  </si>
  <si>
    <t>WDZ-BYJ(F)-6mm2</t>
  </si>
  <si>
    <t>WDZ-BYJ(F)-10mm2</t>
  </si>
  <si>
    <t>WDZN-BYJ-2.5mm2</t>
  </si>
  <si>
    <t>总配电箱8ALE4</t>
  </si>
  <si>
    <t>总配电箱8ALg1</t>
  </si>
  <si>
    <t>总配电箱8ALg2</t>
  </si>
  <si>
    <t>总配电箱8ALg3</t>
  </si>
  <si>
    <t>总配电箱8ALg4</t>
  </si>
  <si>
    <t>总配电箱8ALE1</t>
  </si>
  <si>
    <t>总配电箱8ALE2</t>
  </si>
  <si>
    <t>总配电箱8ALE3</t>
  </si>
  <si>
    <t>附件二</t>
  </si>
  <si>
    <r>
      <t xml:space="preserve">世纪英皇大厦8楼酒店改建项目EPC装饰装修专业分包工程 </t>
    </r>
    <r>
      <rPr>
        <b/>
        <sz val="16"/>
        <color rgb="FF000000"/>
        <rFont val="宋体"/>
        <charset val="134"/>
      </rPr>
      <t>项目临时设施
甲供主材料明细表</t>
    </r>
  </si>
  <si>
    <t>附件三</t>
  </si>
  <si>
    <r>
      <t xml:space="preserve"> 世纪英皇大厦8楼酒店改建项目EPC装饰装修专业分包工程  </t>
    </r>
    <r>
      <rPr>
        <b/>
        <sz val="16"/>
        <color rgb="FF000000"/>
        <rFont val="宋体"/>
        <charset val="134"/>
      </rPr>
      <t>项目
甲供周转材料及机械设备租赁明细表</t>
    </r>
  </si>
  <si>
    <t>材料/设备名称</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</si>
</sst>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 numFmtId="178" formatCode="0.00;[Red]0.00"/>
    <numFmt numFmtId="179" formatCode="[DBNum2][$RMB]General;[Red][DBNum2][$RMB]General"/>
  </numFmts>
  <fonts count="47">
    <font>
      <sz val="11"/>
      <color theme="1"/>
      <name val="宋体"/>
      <charset val="134"/>
      <scheme val="minor"/>
    </font>
    <font>
      <sz val="11"/>
      <name val="微软雅黑"/>
      <charset val="134"/>
    </font>
    <font>
      <sz val="10"/>
      <name val="Arial"/>
      <charset val="0"/>
    </font>
    <font>
      <sz val="12"/>
      <name val="宋体"/>
      <charset val="134"/>
    </font>
    <font>
      <b/>
      <u/>
      <sz val="16"/>
      <color rgb="FF000000"/>
      <name val="宋体"/>
      <charset val="134"/>
    </font>
    <font>
      <b/>
      <sz val="16"/>
      <color indexed="8"/>
      <name val="宋体"/>
      <charset val="134"/>
    </font>
    <font>
      <sz val="10.5"/>
      <color indexed="8"/>
      <name val="黑体"/>
      <charset val="134"/>
    </font>
    <font>
      <sz val="10.5"/>
      <color indexed="8"/>
      <name val="宋体"/>
      <charset val="134"/>
    </font>
    <font>
      <sz val="10.5"/>
      <color rgb="FF000000"/>
      <name val="SimSun"/>
      <charset val="134"/>
    </font>
    <font>
      <sz val="9"/>
      <name val="宋体"/>
      <charset val="134"/>
    </font>
    <font>
      <sz val="9"/>
      <color indexed="8"/>
      <name val="宋体"/>
      <charset val="134"/>
    </font>
    <font>
      <sz val="11"/>
      <name val="宋体"/>
      <charset val="134"/>
    </font>
    <font>
      <b/>
      <sz val="11"/>
      <name val="宋体"/>
      <charset val="134"/>
    </font>
    <font>
      <b/>
      <sz val="12"/>
      <name val="宋体"/>
      <charset val="134"/>
    </font>
    <font>
      <b/>
      <u/>
      <sz val="18"/>
      <name val="宋体"/>
      <charset val="134"/>
    </font>
    <font>
      <b/>
      <sz val="18"/>
      <name val="宋体"/>
      <charset val="134"/>
    </font>
    <font>
      <b/>
      <sz val="12"/>
      <color theme="1"/>
      <name val="宋体"/>
      <charset val="134"/>
      <scheme val="minor"/>
    </font>
    <font>
      <b/>
      <sz val="9"/>
      <name val="宋体"/>
      <charset val="134"/>
    </font>
    <font>
      <sz val="11"/>
      <name val="??_GB2312"/>
      <charset val="0"/>
    </font>
    <font>
      <u/>
      <sz val="20"/>
      <color rgb="FF000000"/>
      <name val="宋体"/>
      <charset val="134"/>
    </font>
    <font>
      <sz val="20"/>
      <color indexed="0"/>
      <name val="宋体"/>
      <charset val="134"/>
    </font>
    <font>
      <b/>
      <sz val="26"/>
      <color indexed="0"/>
      <name val="宋体"/>
      <charset val="134"/>
    </font>
    <font>
      <sz val="12"/>
      <color indexed="0"/>
      <name val="宋体"/>
      <charset val="134"/>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9"/>
      <color theme="1"/>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b/>
      <sz val="16"/>
      <color rgb="FF000000"/>
      <name val="宋体"/>
      <charset val="134"/>
    </font>
    <font>
      <sz val="11"/>
      <name val="??_GB2312"/>
      <charset val="134"/>
    </font>
    <font>
      <u/>
      <sz val="11"/>
      <name val="宋体"/>
      <charset val="134"/>
    </font>
    <font>
      <sz val="2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10" borderId="0" applyNumberFormat="0" applyBorder="0" applyAlignment="0" applyProtection="0">
      <alignment vertical="center"/>
    </xf>
    <xf numFmtId="0" fontId="32"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2"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7" applyNumberFormat="0" applyFont="0" applyAlignment="0" applyProtection="0">
      <alignment vertical="center"/>
    </xf>
    <xf numFmtId="0" fontId="29" fillId="15" borderId="0" applyNumberFormat="0" applyBorder="0" applyAlignment="0" applyProtection="0">
      <alignment vertical="center"/>
    </xf>
    <xf numFmtId="0" fontId="3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8" applyNumberFormat="0" applyFill="0" applyAlignment="0" applyProtection="0">
      <alignment vertical="center"/>
    </xf>
    <xf numFmtId="0" fontId="23" fillId="0" borderId="8" applyNumberFormat="0" applyFill="0" applyAlignment="0" applyProtection="0">
      <alignment vertical="center"/>
    </xf>
    <xf numFmtId="0" fontId="29" fillId="20" borderId="0" applyNumberFormat="0" applyBorder="0" applyAlignment="0" applyProtection="0">
      <alignment vertical="center"/>
    </xf>
    <xf numFmtId="0" fontId="36" fillId="0" borderId="12" applyNumberFormat="0" applyFill="0" applyAlignment="0" applyProtection="0">
      <alignment vertical="center"/>
    </xf>
    <xf numFmtId="0" fontId="29" fillId="6" borderId="0" applyNumberFormat="0" applyBorder="0" applyAlignment="0" applyProtection="0">
      <alignment vertical="center"/>
    </xf>
    <xf numFmtId="0" fontId="28" fillId="5" borderId="9" applyNumberFormat="0" applyAlignment="0" applyProtection="0">
      <alignment vertical="center"/>
    </xf>
    <xf numFmtId="0" fontId="35" fillId="5" borderId="10" applyNumberFormat="0" applyAlignment="0" applyProtection="0">
      <alignment vertical="center"/>
    </xf>
    <xf numFmtId="0" fontId="38" fillId="19" borderId="11" applyNumberFormat="0" applyAlignment="0" applyProtection="0">
      <alignment vertical="center"/>
    </xf>
    <xf numFmtId="0" fontId="27" fillId="27" borderId="0" applyNumberFormat="0" applyBorder="0" applyAlignment="0" applyProtection="0">
      <alignment vertical="center"/>
    </xf>
    <xf numFmtId="0" fontId="29" fillId="30" borderId="0" applyNumberFormat="0" applyBorder="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39" fillId="23" borderId="0" applyNumberFormat="0" applyBorder="0" applyAlignment="0" applyProtection="0">
      <alignment vertical="center"/>
    </xf>
    <xf numFmtId="0" fontId="40" fillId="26" borderId="0" applyNumberFormat="0" applyBorder="0" applyAlignment="0" applyProtection="0">
      <alignment vertical="center"/>
    </xf>
    <xf numFmtId="0" fontId="27" fillId="33" borderId="0" applyNumberFormat="0" applyBorder="0" applyAlignment="0" applyProtection="0">
      <alignment vertical="center"/>
    </xf>
    <xf numFmtId="0" fontId="29" fillId="14" borderId="0" applyNumberFormat="0" applyBorder="0" applyAlignment="0" applyProtection="0">
      <alignment vertical="center"/>
    </xf>
    <xf numFmtId="0" fontId="27" fillId="9" borderId="0" applyNumberFormat="0" applyBorder="0" applyAlignment="0" applyProtection="0">
      <alignment vertical="center"/>
    </xf>
    <xf numFmtId="0" fontId="27" fillId="18" borderId="0" applyNumberFormat="0" applyBorder="0" applyAlignment="0" applyProtection="0">
      <alignment vertical="center"/>
    </xf>
    <xf numFmtId="0" fontId="27" fillId="29" borderId="0" applyNumberFormat="0" applyBorder="0" applyAlignment="0" applyProtection="0">
      <alignment vertical="center"/>
    </xf>
    <xf numFmtId="0" fontId="27" fillId="32" borderId="0" applyNumberFormat="0" applyBorder="0" applyAlignment="0" applyProtection="0">
      <alignment vertical="center"/>
    </xf>
    <xf numFmtId="0" fontId="29" fillId="22" borderId="0" applyNumberFormat="0" applyBorder="0" applyAlignment="0" applyProtection="0">
      <alignment vertical="center"/>
    </xf>
    <xf numFmtId="0" fontId="29" fillId="28"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29" fillId="25" borderId="0" applyNumberFormat="0" applyBorder="0" applyAlignment="0" applyProtection="0">
      <alignment vertical="center"/>
    </xf>
    <xf numFmtId="0" fontId="27" fillId="24" borderId="0" applyNumberFormat="0" applyBorder="0" applyAlignment="0" applyProtection="0">
      <alignment vertical="center"/>
    </xf>
    <xf numFmtId="0" fontId="29" fillId="31" borderId="0" applyNumberFormat="0" applyBorder="0" applyAlignment="0" applyProtection="0">
      <alignment vertical="center"/>
    </xf>
    <xf numFmtId="0" fontId="29" fillId="21" borderId="0" applyNumberFormat="0" applyBorder="0" applyAlignment="0" applyProtection="0">
      <alignment vertical="center"/>
    </xf>
    <xf numFmtId="0" fontId="27" fillId="16" borderId="0" applyNumberFormat="0" applyBorder="0" applyAlignment="0" applyProtection="0">
      <alignment vertical="center"/>
    </xf>
    <xf numFmtId="0" fontId="29" fillId="13" borderId="0" applyNumberFormat="0" applyBorder="0" applyAlignment="0" applyProtection="0">
      <alignment vertical="center"/>
    </xf>
    <xf numFmtId="0" fontId="31" fillId="0" borderId="0"/>
  </cellStyleXfs>
  <cellXfs count="10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178" fontId="2" fillId="0" borderId="0" xfId="0" applyNumberFormat="1" applyFont="1" applyFill="1" applyBorder="1" applyAlignment="1">
      <alignment horizontal="right"/>
    </xf>
    <xf numFmtId="0" fontId="3" fillId="0" borderId="0" xfId="0" applyFont="1" applyFill="1" applyAlignment="1">
      <alignment horizontal="left" vertical="center"/>
    </xf>
    <xf numFmtId="0" fontId="4"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center" wrapText="1" readingOrder="1"/>
    </xf>
    <xf numFmtId="178" fontId="5" fillId="0" borderId="0" xfId="0" applyNumberFormat="1" applyFont="1" applyFill="1" applyBorder="1" applyAlignment="1" applyProtection="1">
      <alignment horizontal="right" vertical="center" wrapText="1" readingOrder="1"/>
    </xf>
    <xf numFmtId="0" fontId="6" fillId="0" borderId="0" xfId="0" applyNumberFormat="1" applyFont="1" applyFill="1" applyBorder="1" applyAlignment="1" applyProtection="1">
      <alignment horizontal="left" vertical="center" wrapText="1" readingOrder="1"/>
    </xf>
    <xf numFmtId="178" fontId="6" fillId="0" borderId="0" xfId="0" applyNumberFormat="1" applyFont="1" applyFill="1" applyBorder="1" applyAlignment="1" applyProtection="1">
      <alignment horizontal="right" vertical="center" wrapText="1" readingOrder="1"/>
    </xf>
    <xf numFmtId="0" fontId="6" fillId="0" borderId="1" xfId="0" applyNumberFormat="1" applyFont="1" applyFill="1" applyBorder="1" applyAlignment="1" applyProtection="1">
      <alignment horizontal="center" vertical="center" wrapText="1" readingOrder="1"/>
    </xf>
    <xf numFmtId="178" fontId="6" fillId="0" borderId="1" xfId="0" applyNumberFormat="1" applyFont="1" applyFill="1" applyBorder="1" applyAlignment="1" applyProtection="1">
      <alignment horizontal="center" vertical="center" wrapText="1" readingOrder="1"/>
    </xf>
    <xf numFmtId="0" fontId="7" fillId="0" borderId="1" xfId="0" applyNumberFormat="1" applyFont="1" applyFill="1" applyBorder="1" applyAlignment="1" applyProtection="1">
      <alignment horizontal="center" vertical="center" wrapText="1" readingOrder="1"/>
    </xf>
    <xf numFmtId="0" fontId="7" fillId="0" borderId="1" xfId="0" applyNumberFormat="1" applyFont="1" applyFill="1" applyBorder="1" applyAlignment="1" applyProtection="1">
      <alignment horizontal="left" vertical="center" wrapText="1" readingOrder="1"/>
    </xf>
    <xf numFmtId="178" fontId="7" fillId="0" borderId="1" xfId="0" applyNumberFormat="1" applyFont="1" applyFill="1" applyBorder="1" applyAlignment="1" applyProtection="1">
      <alignment horizontal="right" vertical="center" wrapText="1" readingOrder="1"/>
    </xf>
    <xf numFmtId="178" fontId="2" fillId="0" borderId="1" xfId="0" applyNumberFormat="1" applyFont="1" applyFill="1" applyBorder="1" applyAlignment="1">
      <alignment horizontal="right"/>
    </xf>
    <xf numFmtId="0" fontId="8" fillId="0" borderId="1" xfId="0" applyNumberFormat="1" applyFont="1" applyFill="1" applyBorder="1" applyAlignment="1" applyProtection="1">
      <alignment horizontal="center" vertical="center" wrapText="1" readingOrder="1"/>
    </xf>
    <xf numFmtId="0" fontId="7" fillId="0" borderId="2" xfId="0" applyNumberFormat="1" applyFont="1" applyFill="1" applyBorder="1" applyAlignment="1" applyProtection="1">
      <alignment horizontal="center" vertical="center" wrapText="1" readingOrder="1"/>
    </xf>
    <xf numFmtId="0" fontId="9"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justify" vertical="center" wrapText="1"/>
    </xf>
    <xf numFmtId="0" fontId="9" fillId="0" borderId="1" xfId="0" applyNumberFormat="1" applyFont="1" applyFill="1" applyBorder="1" applyAlignment="1" applyProtection="1">
      <alignment horizontal="right" vertical="center" wrapText="1"/>
    </xf>
    <xf numFmtId="0" fontId="7" fillId="0" borderId="3" xfId="0" applyNumberFormat="1" applyFont="1" applyFill="1" applyBorder="1" applyAlignment="1" applyProtection="1">
      <alignment horizontal="center" vertical="center" wrapText="1" readingOrder="1"/>
    </xf>
    <xf numFmtId="0" fontId="7" fillId="0" borderId="4" xfId="0" applyNumberFormat="1" applyFont="1" applyFill="1" applyBorder="1" applyAlignment="1" applyProtection="1">
      <alignment horizontal="center" vertical="center" wrapText="1" readingOrder="1"/>
    </xf>
    <xf numFmtId="0" fontId="10" fillId="0" borderId="5" xfId="0" applyNumberFormat="1" applyFont="1" applyFill="1" applyBorder="1" applyAlignment="1" applyProtection="1">
      <alignment horizontal="left"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11" fillId="0" borderId="0" xfId="0" applyFont="1" applyFill="1" applyBorder="1" applyAlignment="1">
      <alignment horizontal="center" vertical="center"/>
    </xf>
    <xf numFmtId="178" fontId="11"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178"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xf>
    <xf numFmtId="178"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xf>
    <xf numFmtId="0" fontId="9" fillId="0" borderId="1" xfId="49" applyFont="1" applyFill="1" applyBorder="1" applyAlignment="1">
      <alignment horizontal="left"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right" vertical="center" wrapText="1"/>
    </xf>
    <xf numFmtId="178" fontId="11" fillId="0" borderId="1" xfId="0" applyNumberFormat="1" applyFont="1" applyFill="1" applyBorder="1" applyAlignment="1">
      <alignment horizontal="right" vertical="center"/>
    </xf>
    <xf numFmtId="0" fontId="9" fillId="0" borderId="1" xfId="0" applyFont="1" applyFill="1" applyBorder="1" applyAlignment="1">
      <alignment vertical="center" wrapText="1"/>
    </xf>
    <xf numFmtId="178" fontId="11" fillId="0" borderId="1" xfId="49" applyNumberFormat="1" applyFont="1" applyFill="1" applyBorder="1" applyAlignment="1">
      <alignment horizontal="right" vertical="center" wrapText="1"/>
    </xf>
    <xf numFmtId="178" fontId="0" fillId="0" borderId="1" xfId="49" applyNumberFormat="1" applyFont="1" applyFill="1" applyBorder="1" applyAlignment="1">
      <alignment horizontal="right" vertical="center"/>
    </xf>
    <xf numFmtId="0" fontId="13" fillId="0" borderId="1" xfId="49" applyFont="1" applyFill="1" applyBorder="1" applyAlignment="1">
      <alignment horizontal="left" vertical="center" wrapText="1"/>
    </xf>
    <xf numFmtId="0" fontId="13" fillId="0" borderId="1" xfId="49" applyFont="1" applyFill="1" applyBorder="1" applyAlignment="1">
      <alignment horizontal="center" vertical="center" wrapText="1"/>
    </xf>
    <xf numFmtId="178" fontId="13" fillId="0" borderId="1" xfId="49" applyNumberFormat="1" applyFont="1" applyFill="1" applyBorder="1" applyAlignment="1">
      <alignment horizontal="right" vertical="center" wrapText="1"/>
    </xf>
    <xf numFmtId="178" fontId="16" fillId="0" borderId="1" xfId="49" applyNumberFormat="1" applyFont="1" applyFill="1" applyBorder="1" applyAlignment="1">
      <alignment horizontal="right" vertical="center"/>
    </xf>
    <xf numFmtId="0" fontId="17" fillId="0" borderId="1" xfId="0" applyFont="1" applyFill="1" applyBorder="1" applyAlignment="1">
      <alignment vertical="center" wrapText="1"/>
    </xf>
    <xf numFmtId="0" fontId="11" fillId="0" borderId="1" xfId="49" applyFont="1" applyFill="1" applyBorder="1" applyAlignment="1">
      <alignment horizontal="left" vertical="center" wrapText="1"/>
    </xf>
    <xf numFmtId="0" fontId="11" fillId="0" borderId="1" xfId="49"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0" xfId="0" applyFont="1" applyFill="1" applyBorder="1" applyAlignment="1">
      <alignmen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left" vertical="top" wrapText="1"/>
    </xf>
    <xf numFmtId="178" fontId="9" fillId="0" borderId="1" xfId="49" applyNumberFormat="1" applyFont="1" applyFill="1" applyBorder="1" applyAlignment="1">
      <alignment horizontal="right" vertical="center" wrapText="1"/>
    </xf>
    <xf numFmtId="178" fontId="9"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176" fontId="9" fillId="0" borderId="1" xfId="0" applyNumberFormat="1" applyFont="1" applyFill="1" applyBorder="1" applyAlignment="1">
      <alignment vertical="center"/>
    </xf>
    <xf numFmtId="0" fontId="13" fillId="0" borderId="1" xfId="0" applyFont="1" applyFill="1" applyBorder="1" applyAlignment="1">
      <alignment vertical="center" wrapText="1"/>
    </xf>
    <xf numFmtId="178" fontId="13"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right" vertical="center" wrapText="1"/>
    </xf>
    <xf numFmtId="10" fontId="9" fillId="0" borderId="1" xfId="0" applyNumberFormat="1" applyFont="1" applyFill="1" applyBorder="1" applyAlignment="1">
      <alignment horizontal="right" vertical="center"/>
    </xf>
    <xf numFmtId="0" fontId="12" fillId="0" borderId="1" xfId="0" applyFont="1" applyFill="1" applyBorder="1" applyAlignment="1">
      <alignment vertical="center" wrapText="1"/>
    </xf>
    <xf numFmtId="178" fontId="12" fillId="0" borderId="1" xfId="0" applyNumberFormat="1" applyFont="1" applyFill="1" applyBorder="1" applyAlignment="1">
      <alignment horizontal="right" vertical="center" wrapText="1"/>
    </xf>
    <xf numFmtId="10" fontId="12" fillId="0" borderId="1" xfId="0" applyNumberFormat="1" applyFont="1" applyFill="1" applyBorder="1" applyAlignment="1">
      <alignment horizontal="right" vertical="center"/>
    </xf>
    <xf numFmtId="178" fontId="12" fillId="0" borderId="1" xfId="0" applyNumberFormat="1" applyFont="1" applyFill="1" applyBorder="1" applyAlignment="1">
      <alignment horizontal="right" vertical="center"/>
    </xf>
    <xf numFmtId="10" fontId="12" fillId="0" borderId="1" xfId="0"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0" fontId="12" fillId="0" borderId="1" xfId="0" applyFont="1" applyFill="1" applyBorder="1" applyAlignment="1">
      <alignment vertical="center"/>
    </xf>
    <xf numFmtId="0" fontId="11"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3" fillId="0" borderId="0" xfId="0" applyFont="1" applyFill="1" applyBorder="1" applyAlignment="1">
      <alignment vertical="center" wrapText="1"/>
    </xf>
    <xf numFmtId="0" fontId="9" fillId="0" borderId="0" xfId="0" applyFont="1" applyFill="1" applyBorder="1" applyAlignment="1">
      <alignment vertical="center" wrapText="1"/>
    </xf>
    <xf numFmtId="0" fontId="12" fillId="0" borderId="0" xfId="0" applyFont="1" applyFill="1" applyBorder="1" applyAlignment="1">
      <alignment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2" fillId="0" borderId="0" xfId="0" applyFont="1" applyFill="1" applyAlignment="1">
      <alignment horizontal="left" wrapText="1"/>
    </xf>
    <xf numFmtId="0" fontId="22" fillId="0" borderId="0" xfId="0" applyFont="1" applyFill="1" applyAlignment="1">
      <alignment wrapText="1"/>
    </xf>
    <xf numFmtId="177" fontId="22" fillId="0" borderId="6" xfId="0" applyNumberFormat="1" applyFont="1" applyFill="1" applyBorder="1" applyAlignment="1">
      <alignment horizontal="left" wrapText="1"/>
    </xf>
    <xf numFmtId="0" fontId="22" fillId="0" borderId="0" xfId="0" applyFont="1" applyFill="1" applyBorder="1" applyAlignment="1">
      <alignment horizontal="right" wrapText="1"/>
    </xf>
    <xf numFmtId="179" fontId="22" fillId="0" borderId="0" xfId="0" applyNumberFormat="1" applyFont="1" applyFill="1" applyBorder="1" applyAlignment="1">
      <alignment wrapText="1"/>
    </xf>
    <xf numFmtId="179" fontId="22" fillId="0" borderId="6" xfId="0" applyNumberFormat="1" applyFont="1" applyFill="1" applyBorder="1" applyAlignment="1">
      <alignment horizontal="left" wrapText="1"/>
    </xf>
    <xf numFmtId="0" fontId="22" fillId="0" borderId="0" xfId="0" applyFont="1" applyFill="1" applyBorder="1" applyAlignment="1">
      <alignment wrapText="1"/>
    </xf>
    <xf numFmtId="0" fontId="22" fillId="0" borderId="0" xfId="0" applyFont="1" applyFill="1" applyBorder="1" applyAlignment="1">
      <alignment horizontal="center" wrapText="1"/>
    </xf>
    <xf numFmtId="0" fontId="22" fillId="0" borderId="0" xfId="0" applyFont="1" applyFill="1" applyBorder="1" applyAlignment="1">
      <alignment horizontal="left"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left" wrapText="1"/>
    </xf>
    <xf numFmtId="0" fontId="22" fillId="0" borderId="0" xfId="0" applyFont="1" applyFill="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9"/>
  <sheetViews>
    <sheetView workbookViewId="0">
      <selection activeCell="A1" sqref="A1:H1"/>
    </sheetView>
  </sheetViews>
  <sheetFormatPr defaultColWidth="9" defaultRowHeight="13.5"/>
  <cols>
    <col min="1" max="1" width="5.625" style="32" customWidth="1"/>
    <col min="2" max="2" width="13.0833333333333" style="26" customWidth="1"/>
    <col min="3" max="3" width="35" style="26" customWidth="1"/>
    <col min="4" max="4" width="5.16666666666667" style="32" customWidth="1"/>
    <col min="5" max="5" width="14.125" style="33" customWidth="1"/>
    <col min="6" max="6" width="8.5" style="32" customWidth="1"/>
    <col min="7" max="7" width="11.7583333333333" style="26" customWidth="1"/>
    <col min="8" max="8" width="28.5" style="26" customWidth="1"/>
    <col min="9" max="9" width="9" style="26" customWidth="1"/>
    <col min="10" max="16376" width="9" style="26"/>
  </cols>
  <sheetData>
    <row r="1" s="26" customFormat="1" ht="80" customHeight="1" spans="1:8">
      <c r="A1" s="34" t="s">
        <v>0</v>
      </c>
      <c r="B1" s="35"/>
      <c r="C1" s="35"/>
      <c r="D1" s="35"/>
      <c r="E1" s="36"/>
      <c r="F1" s="35"/>
      <c r="G1" s="35"/>
      <c r="H1" s="35"/>
    </row>
    <row r="2" s="27" customFormat="1" ht="43" customHeight="1" spans="1:9">
      <c r="A2" s="37" t="s">
        <v>1</v>
      </c>
      <c r="B2" s="37" t="s">
        <v>2</v>
      </c>
      <c r="C2" s="37" t="s">
        <v>3</v>
      </c>
      <c r="D2" s="37" t="s">
        <v>4</v>
      </c>
      <c r="E2" s="38" t="s">
        <v>5</v>
      </c>
      <c r="F2" s="39" t="s">
        <v>6</v>
      </c>
      <c r="G2" s="37" t="s">
        <v>7</v>
      </c>
      <c r="H2" s="39" t="s">
        <v>8</v>
      </c>
      <c r="I2" s="59"/>
    </row>
    <row r="3" s="28" customFormat="1" ht="14.25" spans="1:9">
      <c r="A3" s="40" t="s">
        <v>9</v>
      </c>
      <c r="B3" s="41" t="s">
        <v>10</v>
      </c>
      <c r="C3" s="42"/>
      <c r="D3" s="40"/>
      <c r="E3" s="43"/>
      <c r="F3" s="43"/>
      <c r="G3" s="43">
        <f>SUM(G4:G15)</f>
        <v>0</v>
      </c>
      <c r="H3" s="42"/>
      <c r="I3" s="60"/>
    </row>
    <row r="4" s="27" customFormat="1" ht="90" spans="1:9">
      <c r="A4" s="44">
        <v>1</v>
      </c>
      <c r="B4" s="45" t="s">
        <v>11</v>
      </c>
      <c r="C4" s="45" t="s">
        <v>12</v>
      </c>
      <c r="D4" s="46" t="s">
        <v>13</v>
      </c>
      <c r="E4" s="47">
        <v>1552.96</v>
      </c>
      <c r="F4" s="48"/>
      <c r="G4" s="48">
        <f>E4*F4</f>
        <v>0</v>
      </c>
      <c r="H4" s="49" t="s">
        <v>14</v>
      </c>
      <c r="I4" s="61"/>
    </row>
    <row r="5" s="26" customFormat="1" ht="106" customHeight="1" spans="1:9">
      <c r="A5" s="44">
        <v>2</v>
      </c>
      <c r="B5" s="45" t="s">
        <v>15</v>
      </c>
      <c r="C5" s="45" t="s">
        <v>16</v>
      </c>
      <c r="D5" s="46" t="s">
        <v>13</v>
      </c>
      <c r="E5" s="47">
        <v>270</v>
      </c>
      <c r="F5" s="50"/>
      <c r="G5" s="48">
        <f>E5*F5</f>
        <v>0</v>
      </c>
      <c r="H5" s="49" t="s">
        <v>14</v>
      </c>
      <c r="I5" s="61"/>
    </row>
    <row r="6" s="26" customFormat="1" ht="118" customHeight="1" spans="1:9">
      <c r="A6" s="44">
        <v>3</v>
      </c>
      <c r="B6" s="45" t="s">
        <v>17</v>
      </c>
      <c r="C6" s="45" t="s">
        <v>18</v>
      </c>
      <c r="D6" s="46" t="s">
        <v>19</v>
      </c>
      <c r="E6" s="47">
        <v>20903</v>
      </c>
      <c r="F6" s="50"/>
      <c r="G6" s="48">
        <f>E6*F6</f>
        <v>0</v>
      </c>
      <c r="H6" s="49" t="s">
        <v>14</v>
      </c>
      <c r="I6" s="61"/>
    </row>
    <row r="7" s="27" customFormat="1" ht="71" customHeight="1" spans="1:9">
      <c r="A7" s="44">
        <v>4</v>
      </c>
      <c r="B7" s="45" t="s">
        <v>20</v>
      </c>
      <c r="C7" s="45" t="s">
        <v>21</v>
      </c>
      <c r="D7" s="46" t="s">
        <v>19</v>
      </c>
      <c r="E7" s="47">
        <v>1149.24</v>
      </c>
      <c r="F7" s="50"/>
      <c r="G7" s="48">
        <f>E7*F7</f>
        <v>0</v>
      </c>
      <c r="H7" s="49" t="s">
        <v>14</v>
      </c>
      <c r="I7" s="61"/>
    </row>
    <row r="8" s="26" customFormat="1" ht="62" customHeight="1" spans="1:9">
      <c r="A8" s="44">
        <v>5</v>
      </c>
      <c r="B8" s="45" t="s">
        <v>22</v>
      </c>
      <c r="C8" s="45" t="s">
        <v>23</v>
      </c>
      <c r="D8" s="46" t="s">
        <v>19</v>
      </c>
      <c r="E8" s="47">
        <v>1149.24</v>
      </c>
      <c r="F8" s="50"/>
      <c r="G8" s="48">
        <f>E8*F8</f>
        <v>0</v>
      </c>
      <c r="H8" s="49" t="s">
        <v>14</v>
      </c>
      <c r="I8" s="61"/>
    </row>
    <row r="9" s="26" customFormat="1" ht="59" customHeight="1" spans="1:9">
      <c r="A9" s="44">
        <v>6</v>
      </c>
      <c r="B9" s="45" t="s">
        <v>24</v>
      </c>
      <c r="C9" s="45" t="s">
        <v>23</v>
      </c>
      <c r="D9" s="46" t="s">
        <v>19</v>
      </c>
      <c r="E9" s="47">
        <v>2564.82</v>
      </c>
      <c r="F9" s="50"/>
      <c r="G9" s="48">
        <f t="shared" ref="G9:G15" si="0">E9*F9</f>
        <v>0</v>
      </c>
      <c r="H9" s="49" t="s">
        <v>14</v>
      </c>
      <c r="I9" s="61"/>
    </row>
    <row r="10" s="26" customFormat="1" ht="73" customHeight="1" spans="1:9">
      <c r="A10" s="44">
        <v>7</v>
      </c>
      <c r="B10" s="45" t="s">
        <v>25</v>
      </c>
      <c r="C10" s="45" t="s">
        <v>26</v>
      </c>
      <c r="D10" s="46" t="s">
        <v>19</v>
      </c>
      <c r="E10" s="47">
        <v>1828.9</v>
      </c>
      <c r="F10" s="50"/>
      <c r="G10" s="48">
        <f t="shared" si="0"/>
        <v>0</v>
      </c>
      <c r="H10" s="49" t="s">
        <v>14</v>
      </c>
      <c r="I10" s="61"/>
    </row>
    <row r="11" s="29" customFormat="1" ht="72" customHeight="1" spans="1:9">
      <c r="A11" s="44">
        <v>8</v>
      </c>
      <c r="B11" s="45" t="s">
        <v>27</v>
      </c>
      <c r="C11" s="45" t="s">
        <v>28</v>
      </c>
      <c r="D11" s="46" t="s">
        <v>19</v>
      </c>
      <c r="E11" s="47">
        <v>1828.9</v>
      </c>
      <c r="F11" s="51"/>
      <c r="G11" s="48">
        <f t="shared" si="0"/>
        <v>0</v>
      </c>
      <c r="H11" s="49" t="s">
        <v>14</v>
      </c>
      <c r="I11" s="61"/>
    </row>
    <row r="12" s="26" customFormat="1" ht="75" customHeight="1" spans="1:9">
      <c r="A12" s="44">
        <v>9</v>
      </c>
      <c r="B12" s="45" t="s">
        <v>29</v>
      </c>
      <c r="C12" s="45" t="s">
        <v>30</v>
      </c>
      <c r="D12" s="46" t="s">
        <v>13</v>
      </c>
      <c r="E12" s="47">
        <v>68.95</v>
      </c>
      <c r="F12" s="51"/>
      <c r="G12" s="48">
        <f t="shared" si="0"/>
        <v>0</v>
      </c>
      <c r="H12" s="49" t="s">
        <v>14</v>
      </c>
      <c r="I12" s="61"/>
    </row>
    <row r="13" s="26" customFormat="1" ht="75" customHeight="1" spans="1:9">
      <c r="A13" s="44">
        <v>10</v>
      </c>
      <c r="B13" s="45" t="s">
        <v>31</v>
      </c>
      <c r="C13" s="45" t="s">
        <v>32</v>
      </c>
      <c r="D13" s="46" t="s">
        <v>33</v>
      </c>
      <c r="E13" s="47">
        <v>15.64</v>
      </c>
      <c r="F13" s="51"/>
      <c r="G13" s="48">
        <f t="shared" si="0"/>
        <v>0</v>
      </c>
      <c r="H13" s="49" t="s">
        <v>14</v>
      </c>
      <c r="I13" s="61"/>
    </row>
    <row r="14" s="26" customFormat="1" ht="83" customHeight="1" spans="1:9">
      <c r="A14" s="44">
        <v>11</v>
      </c>
      <c r="B14" s="45" t="s">
        <v>34</v>
      </c>
      <c r="C14" s="45" t="s">
        <v>35</v>
      </c>
      <c r="D14" s="46" t="s">
        <v>13</v>
      </c>
      <c r="E14" s="47">
        <v>4</v>
      </c>
      <c r="F14" s="51"/>
      <c r="G14" s="48">
        <f t="shared" si="0"/>
        <v>0</v>
      </c>
      <c r="H14" s="49" t="s">
        <v>14</v>
      </c>
      <c r="I14" s="61"/>
    </row>
    <row r="15" s="26" customFormat="1" ht="89" customHeight="1" spans="1:9">
      <c r="A15" s="44">
        <v>12</v>
      </c>
      <c r="B15" s="45" t="s">
        <v>36</v>
      </c>
      <c r="C15" s="45" t="s">
        <v>35</v>
      </c>
      <c r="D15" s="46" t="s">
        <v>13</v>
      </c>
      <c r="E15" s="47">
        <v>180</v>
      </c>
      <c r="F15" s="51"/>
      <c r="G15" s="48">
        <f t="shared" si="0"/>
        <v>0</v>
      </c>
      <c r="H15" s="49" t="s">
        <v>14</v>
      </c>
      <c r="I15" s="61"/>
    </row>
    <row r="16" s="30" customFormat="1" ht="18" customHeight="1" spans="1:9">
      <c r="A16" s="40" t="s">
        <v>37</v>
      </c>
      <c r="B16" s="52" t="s">
        <v>38</v>
      </c>
      <c r="C16" s="52"/>
      <c r="D16" s="53"/>
      <c r="E16" s="54"/>
      <c r="F16" s="55"/>
      <c r="G16" s="43">
        <f>G17+G64</f>
        <v>0</v>
      </c>
      <c r="H16" s="56"/>
      <c r="I16" s="62"/>
    </row>
    <row r="17" s="26" customFormat="1" spans="1:9">
      <c r="A17" s="44" t="s">
        <v>39</v>
      </c>
      <c r="B17" s="57" t="s">
        <v>40</v>
      </c>
      <c r="C17" s="57"/>
      <c r="D17" s="58"/>
      <c r="E17" s="50"/>
      <c r="F17" s="51"/>
      <c r="G17" s="48">
        <f>SUM(G18:G63)</f>
        <v>0</v>
      </c>
      <c r="H17" s="49"/>
      <c r="I17" s="61"/>
    </row>
    <row r="18" s="26" customFormat="1" ht="105" customHeight="1" spans="1:9">
      <c r="A18" s="44">
        <v>1</v>
      </c>
      <c r="B18" s="45" t="s">
        <v>41</v>
      </c>
      <c r="C18" s="45" t="s">
        <v>42</v>
      </c>
      <c r="D18" s="46" t="s">
        <v>43</v>
      </c>
      <c r="E18" s="47">
        <v>1889.05</v>
      </c>
      <c r="F18" s="51"/>
      <c r="G18" s="48">
        <f t="shared" ref="G18:G64" si="1">E18*F18</f>
        <v>0</v>
      </c>
      <c r="H18" s="49" t="s">
        <v>14</v>
      </c>
      <c r="I18" s="61"/>
    </row>
    <row r="19" s="29" customFormat="1" ht="78.75" spans="1:9">
      <c r="A19" s="44">
        <v>2</v>
      </c>
      <c r="B19" s="45" t="s">
        <v>44</v>
      </c>
      <c r="C19" s="45" t="s">
        <v>45</v>
      </c>
      <c r="D19" s="46" t="s">
        <v>19</v>
      </c>
      <c r="E19" s="47">
        <v>610.42</v>
      </c>
      <c r="F19" s="51"/>
      <c r="G19" s="48">
        <f t="shared" si="1"/>
        <v>0</v>
      </c>
      <c r="H19" s="49" t="s">
        <v>14</v>
      </c>
      <c r="I19" s="61"/>
    </row>
    <row r="20" s="26" customFormat="1" ht="90" spans="1:9">
      <c r="A20" s="44">
        <v>3</v>
      </c>
      <c r="B20" s="45" t="s">
        <v>46</v>
      </c>
      <c r="C20" s="45" t="s">
        <v>47</v>
      </c>
      <c r="D20" s="46" t="s">
        <v>19</v>
      </c>
      <c r="E20" s="47">
        <v>83.1</v>
      </c>
      <c r="F20" s="51"/>
      <c r="G20" s="48">
        <f t="shared" si="1"/>
        <v>0</v>
      </c>
      <c r="H20" s="49" t="s">
        <v>14</v>
      </c>
      <c r="I20" s="61"/>
    </row>
    <row r="21" s="26" customFormat="1" ht="82" customHeight="1" spans="1:9">
      <c r="A21" s="44">
        <v>4</v>
      </c>
      <c r="B21" s="45" t="s">
        <v>48</v>
      </c>
      <c r="C21" s="45" t="s">
        <v>49</v>
      </c>
      <c r="D21" s="46" t="s">
        <v>19</v>
      </c>
      <c r="E21" s="47">
        <v>507.52</v>
      </c>
      <c r="F21" s="51"/>
      <c r="G21" s="48">
        <f t="shared" si="1"/>
        <v>0</v>
      </c>
      <c r="H21" s="49" t="s">
        <v>14</v>
      </c>
      <c r="I21" s="61"/>
    </row>
    <row r="22" s="26" customFormat="1" ht="60" customHeight="1" spans="1:9">
      <c r="A22" s="44">
        <v>5</v>
      </c>
      <c r="B22" s="45" t="s">
        <v>50</v>
      </c>
      <c r="C22" s="45" t="s">
        <v>51</v>
      </c>
      <c r="D22" s="46" t="s">
        <v>43</v>
      </c>
      <c r="E22" s="47">
        <v>186</v>
      </c>
      <c r="F22" s="51"/>
      <c r="G22" s="48">
        <f t="shared" si="1"/>
        <v>0</v>
      </c>
      <c r="H22" s="49" t="s">
        <v>14</v>
      </c>
      <c r="I22" s="61"/>
    </row>
    <row r="23" s="26" customFormat="1" ht="61" customHeight="1" spans="1:9">
      <c r="A23" s="44">
        <v>6</v>
      </c>
      <c r="B23" s="45" t="s">
        <v>52</v>
      </c>
      <c r="C23" s="45" t="s">
        <v>53</v>
      </c>
      <c r="D23" s="46" t="s">
        <v>19</v>
      </c>
      <c r="E23" s="47">
        <v>1701.01</v>
      </c>
      <c r="F23" s="51"/>
      <c r="G23" s="48">
        <f t="shared" si="1"/>
        <v>0</v>
      </c>
      <c r="H23" s="49" t="s">
        <v>14</v>
      </c>
      <c r="I23" s="61"/>
    </row>
    <row r="24" s="26" customFormat="1" ht="85" customHeight="1" spans="1:9">
      <c r="A24" s="44">
        <v>7</v>
      </c>
      <c r="B24" s="45" t="s">
        <v>54</v>
      </c>
      <c r="C24" s="45" t="s">
        <v>45</v>
      </c>
      <c r="D24" s="46" t="s">
        <v>19</v>
      </c>
      <c r="E24" s="47">
        <v>38.45</v>
      </c>
      <c r="F24" s="51"/>
      <c r="G24" s="48">
        <f t="shared" si="1"/>
        <v>0</v>
      </c>
      <c r="H24" s="49" t="s">
        <v>14</v>
      </c>
      <c r="I24" s="61"/>
    </row>
    <row r="25" s="26" customFormat="1" ht="54" customHeight="1" spans="1:9">
      <c r="A25" s="44">
        <v>8</v>
      </c>
      <c r="B25" s="45" t="s">
        <v>55</v>
      </c>
      <c r="C25" s="45" t="s">
        <v>56</v>
      </c>
      <c r="D25" s="46" t="s">
        <v>43</v>
      </c>
      <c r="E25" s="47">
        <v>167.4</v>
      </c>
      <c r="F25" s="51"/>
      <c r="G25" s="48">
        <f t="shared" si="1"/>
        <v>0</v>
      </c>
      <c r="H25" s="49" t="s">
        <v>14</v>
      </c>
      <c r="I25" s="61"/>
    </row>
    <row r="26" s="26" customFormat="1" ht="134" customHeight="1" spans="1:9">
      <c r="A26" s="44">
        <v>9</v>
      </c>
      <c r="B26" s="45" t="s">
        <v>57</v>
      </c>
      <c r="C26" s="45" t="s">
        <v>58</v>
      </c>
      <c r="D26" s="46" t="s">
        <v>19</v>
      </c>
      <c r="E26" s="47">
        <v>72.11</v>
      </c>
      <c r="F26" s="51"/>
      <c r="G26" s="48">
        <f t="shared" si="1"/>
        <v>0</v>
      </c>
      <c r="H26" s="49" t="s">
        <v>14</v>
      </c>
      <c r="I26" s="61"/>
    </row>
    <row r="27" s="29" customFormat="1" ht="96" customHeight="1" spans="1:9">
      <c r="A27" s="44">
        <v>10</v>
      </c>
      <c r="B27" s="45" t="s">
        <v>59</v>
      </c>
      <c r="C27" s="45" t="s">
        <v>60</v>
      </c>
      <c r="D27" s="46" t="s">
        <v>19</v>
      </c>
      <c r="E27" s="47">
        <v>718.67</v>
      </c>
      <c r="F27" s="51"/>
      <c r="G27" s="48">
        <f t="shared" si="1"/>
        <v>0</v>
      </c>
      <c r="H27" s="49" t="s">
        <v>14</v>
      </c>
      <c r="I27" s="61"/>
    </row>
    <row r="28" s="26" customFormat="1" ht="99" customHeight="1" spans="1:9">
      <c r="A28" s="44">
        <v>11</v>
      </c>
      <c r="B28" s="45" t="s">
        <v>61</v>
      </c>
      <c r="C28" s="45" t="s">
        <v>62</v>
      </c>
      <c r="D28" s="46" t="s">
        <v>19</v>
      </c>
      <c r="E28" s="47">
        <v>254.16</v>
      </c>
      <c r="F28" s="51"/>
      <c r="G28" s="48">
        <f t="shared" si="1"/>
        <v>0</v>
      </c>
      <c r="H28" s="49" t="s">
        <v>14</v>
      </c>
      <c r="I28" s="61"/>
    </row>
    <row r="29" s="26" customFormat="1" ht="104" customHeight="1" spans="1:9">
      <c r="A29" s="44">
        <v>12</v>
      </c>
      <c r="B29" s="45" t="s">
        <v>63</v>
      </c>
      <c r="C29" s="45" t="s">
        <v>64</v>
      </c>
      <c r="D29" s="46" t="s">
        <v>19</v>
      </c>
      <c r="E29" s="47">
        <v>1055.03</v>
      </c>
      <c r="F29" s="51"/>
      <c r="G29" s="48">
        <f t="shared" si="1"/>
        <v>0</v>
      </c>
      <c r="H29" s="49" t="s">
        <v>14</v>
      </c>
      <c r="I29" s="61"/>
    </row>
    <row r="30" s="26" customFormat="1" ht="110" customHeight="1" spans="1:9">
      <c r="A30" s="44">
        <v>13</v>
      </c>
      <c r="B30" s="45" t="s">
        <v>65</v>
      </c>
      <c r="C30" s="45" t="s">
        <v>66</v>
      </c>
      <c r="D30" s="46" t="s">
        <v>19</v>
      </c>
      <c r="E30" s="47">
        <v>1308.52</v>
      </c>
      <c r="F30" s="51"/>
      <c r="G30" s="48">
        <f t="shared" si="1"/>
        <v>0</v>
      </c>
      <c r="H30" s="49" t="s">
        <v>14</v>
      </c>
      <c r="I30" s="61"/>
    </row>
    <row r="31" s="26" customFormat="1" ht="104" customHeight="1" spans="1:9">
      <c r="A31" s="44">
        <v>14</v>
      </c>
      <c r="B31" s="45" t="s">
        <v>67</v>
      </c>
      <c r="C31" s="45" t="s">
        <v>68</v>
      </c>
      <c r="D31" s="46" t="s">
        <v>19</v>
      </c>
      <c r="E31" s="47">
        <v>129.15</v>
      </c>
      <c r="F31" s="51"/>
      <c r="G31" s="48">
        <f t="shared" si="1"/>
        <v>0</v>
      </c>
      <c r="H31" s="49" t="s">
        <v>14</v>
      </c>
      <c r="I31" s="61"/>
    </row>
    <row r="32" s="26" customFormat="1" ht="109" customHeight="1" spans="1:9">
      <c r="A32" s="44">
        <v>15</v>
      </c>
      <c r="B32" s="45" t="s">
        <v>69</v>
      </c>
      <c r="C32" s="45" t="s">
        <v>70</v>
      </c>
      <c r="D32" s="46" t="s">
        <v>19</v>
      </c>
      <c r="E32" s="47">
        <v>729.26</v>
      </c>
      <c r="F32" s="51"/>
      <c r="G32" s="48">
        <f t="shared" si="1"/>
        <v>0</v>
      </c>
      <c r="H32" s="49" t="s">
        <v>14</v>
      </c>
      <c r="I32" s="61"/>
    </row>
    <row r="33" s="26" customFormat="1" ht="93" customHeight="1" spans="1:9">
      <c r="A33" s="44">
        <v>16</v>
      </c>
      <c r="B33" s="45" t="s">
        <v>71</v>
      </c>
      <c r="C33" s="45" t="s">
        <v>72</v>
      </c>
      <c r="D33" s="46" t="s">
        <v>19</v>
      </c>
      <c r="E33" s="47">
        <v>1533.65</v>
      </c>
      <c r="F33" s="51"/>
      <c r="G33" s="48">
        <f t="shared" si="1"/>
        <v>0</v>
      </c>
      <c r="H33" s="49" t="s">
        <v>14</v>
      </c>
      <c r="I33" s="61"/>
    </row>
    <row r="34" s="29" customFormat="1" ht="110" customHeight="1" spans="1:9">
      <c r="A34" s="44">
        <v>17</v>
      </c>
      <c r="B34" s="45" t="s">
        <v>73</v>
      </c>
      <c r="C34" s="45" t="s">
        <v>74</v>
      </c>
      <c r="D34" s="46" t="s">
        <v>19</v>
      </c>
      <c r="E34" s="47">
        <v>24.98</v>
      </c>
      <c r="F34" s="51"/>
      <c r="G34" s="48">
        <f t="shared" si="1"/>
        <v>0</v>
      </c>
      <c r="H34" s="49" t="s">
        <v>14</v>
      </c>
      <c r="I34" s="61"/>
    </row>
    <row r="35" s="26" customFormat="1" ht="74" customHeight="1" spans="1:9">
      <c r="A35" s="44">
        <v>18</v>
      </c>
      <c r="B35" s="45" t="s">
        <v>75</v>
      </c>
      <c r="C35" s="45" t="s">
        <v>76</v>
      </c>
      <c r="D35" s="46" t="s">
        <v>19</v>
      </c>
      <c r="E35" s="47">
        <v>352.43</v>
      </c>
      <c r="F35" s="51"/>
      <c r="G35" s="48">
        <f t="shared" si="1"/>
        <v>0</v>
      </c>
      <c r="H35" s="49" t="s">
        <v>14</v>
      </c>
      <c r="I35" s="61"/>
    </row>
    <row r="36" s="26" customFormat="1" ht="71" customHeight="1" spans="1:9">
      <c r="A36" s="44">
        <v>19</v>
      </c>
      <c r="B36" s="45" t="s">
        <v>77</v>
      </c>
      <c r="C36" s="45" t="s">
        <v>78</v>
      </c>
      <c r="D36" s="46" t="s">
        <v>43</v>
      </c>
      <c r="E36" s="47">
        <v>283.83</v>
      </c>
      <c r="F36" s="51"/>
      <c r="G36" s="48">
        <f t="shared" si="1"/>
        <v>0</v>
      </c>
      <c r="H36" s="49" t="s">
        <v>14</v>
      </c>
      <c r="I36" s="61"/>
    </row>
    <row r="37" s="26" customFormat="1" ht="70" customHeight="1" spans="1:9">
      <c r="A37" s="44">
        <v>20</v>
      </c>
      <c r="B37" s="45" t="s">
        <v>79</v>
      </c>
      <c r="C37" s="45" t="s">
        <v>80</v>
      </c>
      <c r="D37" s="46" t="s">
        <v>81</v>
      </c>
      <c r="E37" s="47">
        <v>63</v>
      </c>
      <c r="F37" s="51"/>
      <c r="G37" s="48">
        <f t="shared" si="1"/>
        <v>0</v>
      </c>
      <c r="H37" s="49" t="s">
        <v>14</v>
      </c>
      <c r="I37" s="61"/>
    </row>
    <row r="38" s="26" customFormat="1" ht="131" customHeight="1" spans="1:9">
      <c r="A38" s="44">
        <v>21</v>
      </c>
      <c r="B38" s="45" t="s">
        <v>82</v>
      </c>
      <c r="C38" s="45" t="s">
        <v>83</v>
      </c>
      <c r="D38" s="46" t="s">
        <v>19</v>
      </c>
      <c r="E38" s="47">
        <v>109.04</v>
      </c>
      <c r="F38" s="51"/>
      <c r="G38" s="48">
        <f t="shared" si="1"/>
        <v>0</v>
      </c>
      <c r="H38" s="49" t="s">
        <v>14</v>
      </c>
      <c r="I38" s="61"/>
    </row>
    <row r="39" s="26" customFormat="1" ht="61" customHeight="1" spans="1:9">
      <c r="A39" s="44">
        <v>22</v>
      </c>
      <c r="B39" s="45" t="s">
        <v>84</v>
      </c>
      <c r="C39" s="45" t="s">
        <v>85</v>
      </c>
      <c r="D39" s="46" t="s">
        <v>81</v>
      </c>
      <c r="E39" s="47">
        <v>62</v>
      </c>
      <c r="F39" s="51"/>
      <c r="G39" s="48">
        <f t="shared" si="1"/>
        <v>0</v>
      </c>
      <c r="H39" s="49" t="s">
        <v>14</v>
      </c>
      <c r="I39" s="61"/>
    </row>
    <row r="40" s="26" customFormat="1" ht="82" customHeight="1" spans="1:9">
      <c r="A40" s="44">
        <v>23</v>
      </c>
      <c r="B40" s="45" t="s">
        <v>86</v>
      </c>
      <c r="C40" s="45" t="s">
        <v>87</v>
      </c>
      <c r="D40" s="46" t="s">
        <v>19</v>
      </c>
      <c r="E40" s="47">
        <v>237.13</v>
      </c>
      <c r="F40" s="51"/>
      <c r="G40" s="48">
        <f t="shared" si="1"/>
        <v>0</v>
      </c>
      <c r="H40" s="49" t="s">
        <v>14</v>
      </c>
      <c r="I40" s="61"/>
    </row>
    <row r="41" s="29" customFormat="1" ht="104" customHeight="1" spans="1:9">
      <c r="A41" s="44">
        <v>24</v>
      </c>
      <c r="B41" s="45" t="s">
        <v>88</v>
      </c>
      <c r="C41" s="45" t="s">
        <v>89</v>
      </c>
      <c r="D41" s="46" t="s">
        <v>43</v>
      </c>
      <c r="E41" s="47">
        <v>112.49</v>
      </c>
      <c r="F41" s="51"/>
      <c r="G41" s="48">
        <f t="shared" si="1"/>
        <v>0</v>
      </c>
      <c r="H41" s="49" t="s">
        <v>14</v>
      </c>
      <c r="I41" s="61"/>
    </row>
    <row r="42" s="26" customFormat="1" ht="59" customHeight="1" spans="1:9">
      <c r="A42" s="44">
        <v>25</v>
      </c>
      <c r="B42" s="45" t="s">
        <v>90</v>
      </c>
      <c r="C42" s="45" t="s">
        <v>91</v>
      </c>
      <c r="D42" s="46" t="s">
        <v>19</v>
      </c>
      <c r="E42" s="47">
        <v>10.1</v>
      </c>
      <c r="F42" s="51"/>
      <c r="G42" s="48">
        <f t="shared" si="1"/>
        <v>0</v>
      </c>
      <c r="H42" s="49" t="s">
        <v>14</v>
      </c>
      <c r="I42" s="61"/>
    </row>
    <row r="43" s="26" customFormat="1" ht="60" customHeight="1" spans="1:9">
      <c r="A43" s="44">
        <v>26</v>
      </c>
      <c r="B43" s="45" t="s">
        <v>92</v>
      </c>
      <c r="C43" s="45" t="s">
        <v>93</v>
      </c>
      <c r="D43" s="46" t="s">
        <v>19</v>
      </c>
      <c r="E43" s="47">
        <v>174.84</v>
      </c>
      <c r="F43" s="51"/>
      <c r="G43" s="48">
        <f t="shared" si="1"/>
        <v>0</v>
      </c>
      <c r="H43" s="49" t="s">
        <v>14</v>
      </c>
      <c r="I43" s="61"/>
    </row>
    <row r="44" s="26" customFormat="1" ht="59" customHeight="1" spans="1:9">
      <c r="A44" s="44">
        <v>27</v>
      </c>
      <c r="B44" s="45" t="s">
        <v>94</v>
      </c>
      <c r="C44" s="45" t="s">
        <v>93</v>
      </c>
      <c r="D44" s="46" t="s">
        <v>19</v>
      </c>
      <c r="E44" s="47">
        <v>59</v>
      </c>
      <c r="F44" s="51"/>
      <c r="G44" s="48">
        <f t="shared" si="1"/>
        <v>0</v>
      </c>
      <c r="H44" s="49" t="s">
        <v>14</v>
      </c>
      <c r="I44" s="61"/>
    </row>
    <row r="45" s="29" customFormat="1" ht="83" customHeight="1" spans="1:9">
      <c r="A45" s="44">
        <v>28</v>
      </c>
      <c r="B45" s="45" t="s">
        <v>95</v>
      </c>
      <c r="C45" s="45" t="s">
        <v>96</v>
      </c>
      <c r="D45" s="46" t="s">
        <v>19</v>
      </c>
      <c r="E45" s="47">
        <v>7.18</v>
      </c>
      <c r="F45" s="51"/>
      <c r="G45" s="48">
        <f t="shared" si="1"/>
        <v>0</v>
      </c>
      <c r="H45" s="49" t="s">
        <v>14</v>
      </c>
      <c r="I45" s="61"/>
    </row>
    <row r="46" s="26" customFormat="1" ht="82" customHeight="1" spans="1:9">
      <c r="A46" s="44">
        <v>29</v>
      </c>
      <c r="B46" s="45" t="s">
        <v>97</v>
      </c>
      <c r="C46" s="45" t="s">
        <v>98</v>
      </c>
      <c r="D46" s="46" t="s">
        <v>19</v>
      </c>
      <c r="E46" s="47">
        <v>186.87</v>
      </c>
      <c r="F46" s="51"/>
      <c r="G46" s="48">
        <f t="shared" si="1"/>
        <v>0</v>
      </c>
      <c r="H46" s="49" t="s">
        <v>14</v>
      </c>
      <c r="I46" s="61"/>
    </row>
    <row r="47" s="26" customFormat="1" ht="70" customHeight="1" spans="1:9">
      <c r="A47" s="44">
        <v>30</v>
      </c>
      <c r="B47" s="45" t="s">
        <v>99</v>
      </c>
      <c r="C47" s="45" t="s">
        <v>100</v>
      </c>
      <c r="D47" s="46" t="s">
        <v>101</v>
      </c>
      <c r="E47" s="47">
        <v>4</v>
      </c>
      <c r="F47" s="51"/>
      <c r="G47" s="48">
        <f t="shared" si="1"/>
        <v>0</v>
      </c>
      <c r="H47" s="49" t="s">
        <v>14</v>
      </c>
      <c r="I47" s="61"/>
    </row>
    <row r="48" s="26" customFormat="1" ht="71" customHeight="1" spans="1:9">
      <c r="A48" s="44">
        <v>31</v>
      </c>
      <c r="B48" s="45" t="s">
        <v>102</v>
      </c>
      <c r="C48" s="45" t="s">
        <v>103</v>
      </c>
      <c r="D48" s="46" t="s">
        <v>101</v>
      </c>
      <c r="E48" s="47">
        <v>17</v>
      </c>
      <c r="F48" s="51"/>
      <c r="G48" s="48">
        <f t="shared" si="1"/>
        <v>0</v>
      </c>
      <c r="H48" s="49" t="s">
        <v>14</v>
      </c>
      <c r="I48" s="61"/>
    </row>
    <row r="49" s="26" customFormat="1" ht="73" customHeight="1" spans="1:9">
      <c r="A49" s="44">
        <v>32</v>
      </c>
      <c r="B49" s="45" t="s">
        <v>104</v>
      </c>
      <c r="C49" s="45" t="s">
        <v>105</v>
      </c>
      <c r="D49" s="46" t="s">
        <v>101</v>
      </c>
      <c r="E49" s="47">
        <v>75</v>
      </c>
      <c r="F49" s="51"/>
      <c r="G49" s="48">
        <f t="shared" si="1"/>
        <v>0</v>
      </c>
      <c r="H49" s="49" t="s">
        <v>14</v>
      </c>
      <c r="I49" s="61"/>
    </row>
    <row r="50" s="26" customFormat="1" ht="71" customHeight="1" spans="1:9">
      <c r="A50" s="44">
        <v>33</v>
      </c>
      <c r="B50" s="45" t="s">
        <v>106</v>
      </c>
      <c r="C50" s="45" t="s">
        <v>107</v>
      </c>
      <c r="D50" s="46" t="s">
        <v>43</v>
      </c>
      <c r="E50" s="47">
        <v>1662.91</v>
      </c>
      <c r="F50" s="51"/>
      <c r="G50" s="48">
        <f t="shared" si="1"/>
        <v>0</v>
      </c>
      <c r="H50" s="49" t="s">
        <v>14</v>
      </c>
      <c r="I50" s="61"/>
    </row>
    <row r="51" s="26" customFormat="1" ht="45" spans="1:9">
      <c r="A51" s="44">
        <v>34</v>
      </c>
      <c r="B51" s="45" t="s">
        <v>108</v>
      </c>
      <c r="C51" s="45" t="s">
        <v>109</v>
      </c>
      <c r="D51" s="46" t="s">
        <v>19</v>
      </c>
      <c r="E51" s="47">
        <v>57.47</v>
      </c>
      <c r="F51" s="51"/>
      <c r="G51" s="48">
        <f t="shared" si="1"/>
        <v>0</v>
      </c>
      <c r="H51" s="49" t="s">
        <v>14</v>
      </c>
      <c r="I51" s="61"/>
    </row>
    <row r="52" s="26" customFormat="1" ht="45" spans="1:9">
      <c r="A52" s="44">
        <v>35</v>
      </c>
      <c r="B52" s="45" t="s">
        <v>110</v>
      </c>
      <c r="C52" s="45" t="s">
        <v>111</v>
      </c>
      <c r="D52" s="46" t="s">
        <v>19</v>
      </c>
      <c r="E52" s="47">
        <v>154.88</v>
      </c>
      <c r="F52" s="51"/>
      <c r="G52" s="48">
        <f t="shared" si="1"/>
        <v>0</v>
      </c>
      <c r="H52" s="49" t="s">
        <v>14</v>
      </c>
      <c r="I52" s="61"/>
    </row>
    <row r="53" s="29" customFormat="1" ht="63" customHeight="1" spans="1:9">
      <c r="A53" s="44">
        <v>36</v>
      </c>
      <c r="B53" s="45" t="s">
        <v>112</v>
      </c>
      <c r="C53" s="45" t="s">
        <v>113</v>
      </c>
      <c r="D53" s="46" t="s">
        <v>19</v>
      </c>
      <c r="E53" s="47">
        <v>257.78</v>
      </c>
      <c r="F53" s="51"/>
      <c r="G53" s="48">
        <f t="shared" si="1"/>
        <v>0</v>
      </c>
      <c r="H53" s="49" t="s">
        <v>14</v>
      </c>
      <c r="I53" s="61"/>
    </row>
    <row r="54" s="26" customFormat="1" ht="95" customHeight="1" spans="1:9">
      <c r="A54" s="44">
        <v>37</v>
      </c>
      <c r="B54" s="45" t="s">
        <v>114</v>
      </c>
      <c r="C54" s="45" t="s">
        <v>115</v>
      </c>
      <c r="D54" s="46" t="s">
        <v>19</v>
      </c>
      <c r="E54" s="47">
        <v>0.89</v>
      </c>
      <c r="F54" s="51"/>
      <c r="G54" s="48">
        <f t="shared" si="1"/>
        <v>0</v>
      </c>
      <c r="H54" s="49" t="s">
        <v>14</v>
      </c>
      <c r="I54" s="61"/>
    </row>
    <row r="55" s="26" customFormat="1" ht="74" customHeight="1" spans="1:9">
      <c r="A55" s="44">
        <v>38</v>
      </c>
      <c r="B55" s="45" t="s">
        <v>116</v>
      </c>
      <c r="C55" s="45" t="s">
        <v>117</v>
      </c>
      <c r="D55" s="46" t="s">
        <v>101</v>
      </c>
      <c r="E55" s="47">
        <v>2</v>
      </c>
      <c r="F55" s="51"/>
      <c r="G55" s="48">
        <f t="shared" si="1"/>
        <v>0</v>
      </c>
      <c r="H55" s="49" t="s">
        <v>14</v>
      </c>
      <c r="I55" s="61"/>
    </row>
    <row r="56" s="26" customFormat="1" ht="73" customHeight="1" spans="1:9">
      <c r="A56" s="44">
        <v>39</v>
      </c>
      <c r="B56" s="45" t="s">
        <v>118</v>
      </c>
      <c r="C56" s="45" t="s">
        <v>119</v>
      </c>
      <c r="D56" s="46" t="s">
        <v>101</v>
      </c>
      <c r="E56" s="47">
        <v>62</v>
      </c>
      <c r="F56" s="51"/>
      <c r="G56" s="48">
        <f t="shared" si="1"/>
        <v>0</v>
      </c>
      <c r="H56" s="49" t="s">
        <v>14</v>
      </c>
      <c r="I56" s="61"/>
    </row>
    <row r="57" s="26" customFormat="1" ht="94" customHeight="1" spans="1:9">
      <c r="A57" s="44">
        <v>40</v>
      </c>
      <c r="B57" s="45" t="s">
        <v>120</v>
      </c>
      <c r="C57" s="45" t="s">
        <v>121</v>
      </c>
      <c r="D57" s="46" t="s">
        <v>19</v>
      </c>
      <c r="E57" s="47">
        <v>2.72</v>
      </c>
      <c r="F57" s="51"/>
      <c r="G57" s="48">
        <f t="shared" si="1"/>
        <v>0</v>
      </c>
      <c r="H57" s="49" t="s">
        <v>14</v>
      </c>
      <c r="I57" s="61"/>
    </row>
    <row r="58" s="29" customFormat="1" ht="163" customHeight="1" spans="1:9">
      <c r="A58" s="44">
        <v>41</v>
      </c>
      <c r="B58" s="45" t="s">
        <v>122</v>
      </c>
      <c r="C58" s="45" t="s">
        <v>123</v>
      </c>
      <c r="D58" s="46" t="s">
        <v>19</v>
      </c>
      <c r="E58" s="47">
        <v>1657.03</v>
      </c>
      <c r="F58" s="51"/>
      <c r="G58" s="48">
        <f t="shared" si="1"/>
        <v>0</v>
      </c>
      <c r="H58" s="49" t="s">
        <v>14</v>
      </c>
      <c r="I58" s="61"/>
    </row>
    <row r="59" s="26" customFormat="1" ht="137" customHeight="1" spans="1:9">
      <c r="A59" s="44">
        <v>42</v>
      </c>
      <c r="B59" s="45" t="s">
        <v>124</v>
      </c>
      <c r="C59" s="45" t="s">
        <v>125</v>
      </c>
      <c r="D59" s="46" t="s">
        <v>19</v>
      </c>
      <c r="E59" s="47">
        <v>682.52</v>
      </c>
      <c r="F59" s="50"/>
      <c r="G59" s="48">
        <f t="shared" si="1"/>
        <v>0</v>
      </c>
      <c r="H59" s="49" t="s">
        <v>14</v>
      </c>
      <c r="I59" s="61"/>
    </row>
    <row r="60" s="26" customFormat="1" ht="88" customHeight="1" spans="1:9">
      <c r="A60" s="44">
        <v>43</v>
      </c>
      <c r="B60" s="45" t="s">
        <v>126</v>
      </c>
      <c r="C60" s="45" t="s">
        <v>127</v>
      </c>
      <c r="D60" s="46" t="s">
        <v>43</v>
      </c>
      <c r="E60" s="47">
        <v>433.49</v>
      </c>
      <c r="F60" s="50"/>
      <c r="G60" s="48">
        <f t="shared" si="1"/>
        <v>0</v>
      </c>
      <c r="H60" s="49" t="s">
        <v>14</v>
      </c>
      <c r="I60" s="61"/>
    </row>
    <row r="61" s="26" customFormat="1" ht="88" customHeight="1" spans="1:9">
      <c r="A61" s="44">
        <v>44</v>
      </c>
      <c r="B61" s="45" t="s">
        <v>128</v>
      </c>
      <c r="C61" s="45" t="s">
        <v>129</v>
      </c>
      <c r="D61" s="46" t="s">
        <v>43</v>
      </c>
      <c r="E61" s="47">
        <v>316.46</v>
      </c>
      <c r="F61" s="50"/>
      <c r="G61" s="48">
        <f t="shared" si="1"/>
        <v>0</v>
      </c>
      <c r="H61" s="49" t="s">
        <v>14</v>
      </c>
      <c r="I61" s="61"/>
    </row>
    <row r="62" s="29" customFormat="1" ht="50" customHeight="1" spans="1:9">
      <c r="A62" s="44">
        <v>45</v>
      </c>
      <c r="B62" s="45" t="s">
        <v>130</v>
      </c>
      <c r="C62" s="45" t="s">
        <v>131</v>
      </c>
      <c r="D62" s="46" t="s">
        <v>132</v>
      </c>
      <c r="E62" s="47">
        <v>248</v>
      </c>
      <c r="F62" s="50"/>
      <c r="G62" s="48">
        <f t="shared" si="1"/>
        <v>0</v>
      </c>
      <c r="H62" s="49" t="s">
        <v>14</v>
      </c>
      <c r="I62" s="61"/>
    </row>
    <row r="63" s="26" customFormat="1" ht="55" customHeight="1" spans="1:9">
      <c r="A63" s="44">
        <v>46</v>
      </c>
      <c r="B63" s="45" t="s">
        <v>133</v>
      </c>
      <c r="C63" s="45" t="s">
        <v>134</v>
      </c>
      <c r="D63" s="46" t="s">
        <v>132</v>
      </c>
      <c r="E63" s="47">
        <v>1132</v>
      </c>
      <c r="F63" s="50"/>
      <c r="G63" s="48">
        <f t="shared" si="1"/>
        <v>0</v>
      </c>
      <c r="H63" s="49" t="s">
        <v>14</v>
      </c>
      <c r="I63" s="61"/>
    </row>
    <row r="64" s="26" customFormat="1" ht="15" customHeight="1" spans="1:9">
      <c r="A64" s="44" t="s">
        <v>135</v>
      </c>
      <c r="B64" s="57" t="s">
        <v>136</v>
      </c>
      <c r="C64" s="57"/>
      <c r="D64" s="58"/>
      <c r="E64" s="50"/>
      <c r="F64" s="50"/>
      <c r="G64" s="48">
        <f>SUM(G65:G108)</f>
        <v>0</v>
      </c>
      <c r="H64" s="49"/>
      <c r="I64" s="61"/>
    </row>
    <row r="65" s="26" customFormat="1" ht="104" customHeight="1" spans="1:9">
      <c r="A65" s="44">
        <v>1</v>
      </c>
      <c r="B65" s="45" t="s">
        <v>41</v>
      </c>
      <c r="C65" s="45" t="s">
        <v>137</v>
      </c>
      <c r="D65" s="46" t="s">
        <v>43</v>
      </c>
      <c r="E65" s="47">
        <v>481.98</v>
      </c>
      <c r="F65" s="50"/>
      <c r="G65" s="48">
        <f t="shared" ref="G65:G108" si="2">E65*F65</f>
        <v>0</v>
      </c>
      <c r="H65" s="49" t="s">
        <v>14</v>
      </c>
      <c r="I65" s="61"/>
    </row>
    <row r="66" s="29" customFormat="1" ht="63" customHeight="1" spans="1:9">
      <c r="A66" s="44">
        <v>2</v>
      </c>
      <c r="B66" s="45" t="s">
        <v>52</v>
      </c>
      <c r="C66" s="45" t="s">
        <v>53</v>
      </c>
      <c r="D66" s="46" t="s">
        <v>19</v>
      </c>
      <c r="E66" s="47">
        <v>868.63</v>
      </c>
      <c r="F66" s="50"/>
      <c r="G66" s="48">
        <f t="shared" si="2"/>
        <v>0</v>
      </c>
      <c r="H66" s="49" t="s">
        <v>14</v>
      </c>
      <c r="I66" s="61"/>
    </row>
    <row r="67" s="26" customFormat="1" ht="81" customHeight="1" spans="1:9">
      <c r="A67" s="44">
        <v>3</v>
      </c>
      <c r="B67" s="45" t="s">
        <v>138</v>
      </c>
      <c r="C67" s="45" t="s">
        <v>45</v>
      </c>
      <c r="D67" s="46" t="s">
        <v>19</v>
      </c>
      <c r="E67" s="47">
        <v>5.88</v>
      </c>
      <c r="F67" s="50"/>
      <c r="G67" s="48">
        <f t="shared" si="2"/>
        <v>0</v>
      </c>
      <c r="H67" s="49" t="s">
        <v>14</v>
      </c>
      <c r="I67" s="61"/>
    </row>
    <row r="68" s="26" customFormat="1" ht="86" customHeight="1" spans="1:9">
      <c r="A68" s="44">
        <v>4</v>
      </c>
      <c r="B68" s="45" t="s">
        <v>44</v>
      </c>
      <c r="C68" s="45" t="s">
        <v>45</v>
      </c>
      <c r="D68" s="46" t="s">
        <v>19</v>
      </c>
      <c r="E68" s="47">
        <v>105.63</v>
      </c>
      <c r="F68" s="50"/>
      <c r="G68" s="48">
        <f t="shared" si="2"/>
        <v>0</v>
      </c>
      <c r="H68" s="49" t="s">
        <v>14</v>
      </c>
      <c r="I68" s="61"/>
    </row>
    <row r="69" s="26" customFormat="1" ht="56" customHeight="1" spans="1:9">
      <c r="A69" s="44">
        <v>5</v>
      </c>
      <c r="B69" s="45" t="s">
        <v>139</v>
      </c>
      <c r="C69" s="45" t="s">
        <v>140</v>
      </c>
      <c r="D69" s="46" t="s">
        <v>19</v>
      </c>
      <c r="E69" s="47">
        <v>84.97</v>
      </c>
      <c r="F69" s="50"/>
      <c r="G69" s="48">
        <f t="shared" si="2"/>
        <v>0</v>
      </c>
      <c r="H69" s="49" t="s">
        <v>14</v>
      </c>
      <c r="I69" s="61"/>
    </row>
    <row r="70" s="26" customFormat="1" ht="82" customHeight="1" spans="1:9">
      <c r="A70" s="44">
        <v>6</v>
      </c>
      <c r="B70" s="45" t="s">
        <v>54</v>
      </c>
      <c r="C70" s="45" t="s">
        <v>45</v>
      </c>
      <c r="D70" s="46" t="s">
        <v>19</v>
      </c>
      <c r="E70" s="47">
        <v>30.99</v>
      </c>
      <c r="F70" s="50"/>
      <c r="G70" s="48">
        <f t="shared" si="2"/>
        <v>0</v>
      </c>
      <c r="H70" s="49" t="s">
        <v>14</v>
      </c>
      <c r="I70" s="61"/>
    </row>
    <row r="71" s="26" customFormat="1" ht="52" customHeight="1" spans="1:9">
      <c r="A71" s="44">
        <v>7</v>
      </c>
      <c r="B71" s="45" t="s">
        <v>55</v>
      </c>
      <c r="C71" s="45" t="s">
        <v>56</v>
      </c>
      <c r="D71" s="46" t="s">
        <v>43</v>
      </c>
      <c r="E71" s="47">
        <v>192.19</v>
      </c>
      <c r="F71" s="50"/>
      <c r="G71" s="48">
        <f t="shared" si="2"/>
        <v>0</v>
      </c>
      <c r="H71" s="49" t="s">
        <v>14</v>
      </c>
      <c r="I71" s="61"/>
    </row>
    <row r="72" s="31" customFormat="1" ht="74" customHeight="1" spans="1:9">
      <c r="A72" s="44">
        <v>8</v>
      </c>
      <c r="B72" s="45" t="s">
        <v>116</v>
      </c>
      <c r="C72" s="45" t="s">
        <v>141</v>
      </c>
      <c r="D72" s="46" t="s">
        <v>101</v>
      </c>
      <c r="E72" s="47">
        <v>53</v>
      </c>
      <c r="F72" s="50"/>
      <c r="G72" s="48">
        <f t="shared" si="2"/>
        <v>0</v>
      </c>
      <c r="H72" s="49" t="s">
        <v>14</v>
      </c>
      <c r="I72" s="61"/>
    </row>
    <row r="73" s="31" customFormat="1" ht="93" customHeight="1" spans="1:9">
      <c r="A73" s="44">
        <v>9</v>
      </c>
      <c r="B73" s="45" t="s">
        <v>142</v>
      </c>
      <c r="C73" s="45" t="s">
        <v>143</v>
      </c>
      <c r="D73" s="46" t="s">
        <v>19</v>
      </c>
      <c r="E73" s="47">
        <v>31.55</v>
      </c>
      <c r="F73" s="50"/>
      <c r="G73" s="48">
        <f t="shared" si="2"/>
        <v>0</v>
      </c>
      <c r="H73" s="49" t="s">
        <v>14</v>
      </c>
      <c r="I73" s="61"/>
    </row>
    <row r="74" s="31" customFormat="1" ht="67" customHeight="1" spans="1:9">
      <c r="A74" s="44">
        <v>10</v>
      </c>
      <c r="B74" s="45" t="s">
        <v>144</v>
      </c>
      <c r="C74" s="45" t="s">
        <v>145</v>
      </c>
      <c r="D74" s="46" t="s">
        <v>43</v>
      </c>
      <c r="E74" s="47">
        <v>98.6</v>
      </c>
      <c r="F74" s="50"/>
      <c r="G74" s="48">
        <f t="shared" si="2"/>
        <v>0</v>
      </c>
      <c r="H74" s="49" t="s">
        <v>14</v>
      </c>
      <c r="I74" s="61"/>
    </row>
    <row r="75" s="31" customFormat="1" ht="52" customHeight="1" spans="1:9">
      <c r="A75" s="44">
        <v>11</v>
      </c>
      <c r="B75" s="45" t="s">
        <v>146</v>
      </c>
      <c r="C75" s="45" t="s">
        <v>147</v>
      </c>
      <c r="D75" s="46" t="s">
        <v>132</v>
      </c>
      <c r="E75" s="47">
        <v>65</v>
      </c>
      <c r="F75" s="50"/>
      <c r="G75" s="48">
        <f t="shared" si="2"/>
        <v>0</v>
      </c>
      <c r="H75" s="49" t="s">
        <v>14</v>
      </c>
      <c r="I75" s="61"/>
    </row>
    <row r="76" s="31" customFormat="1" ht="87" customHeight="1" spans="1:9">
      <c r="A76" s="44">
        <v>12</v>
      </c>
      <c r="B76" s="45" t="s">
        <v>95</v>
      </c>
      <c r="C76" s="45" t="s">
        <v>96</v>
      </c>
      <c r="D76" s="46" t="s">
        <v>19</v>
      </c>
      <c r="E76" s="47">
        <v>18.96</v>
      </c>
      <c r="F76" s="50"/>
      <c r="G76" s="48">
        <f t="shared" si="2"/>
        <v>0</v>
      </c>
      <c r="H76" s="49" t="s">
        <v>14</v>
      </c>
      <c r="I76" s="61"/>
    </row>
    <row r="77" s="31" customFormat="1" ht="81" customHeight="1" spans="1:9">
      <c r="A77" s="44">
        <v>13</v>
      </c>
      <c r="B77" s="45" t="s">
        <v>148</v>
      </c>
      <c r="C77" s="45" t="s">
        <v>149</v>
      </c>
      <c r="D77" s="46" t="s">
        <v>43</v>
      </c>
      <c r="E77" s="47">
        <v>2735.06</v>
      </c>
      <c r="F77" s="50"/>
      <c r="G77" s="48">
        <f t="shared" si="2"/>
        <v>0</v>
      </c>
      <c r="H77" s="49" t="s">
        <v>14</v>
      </c>
      <c r="I77" s="61"/>
    </row>
    <row r="78" s="31" customFormat="1" ht="67" customHeight="1" spans="1:9">
      <c r="A78" s="44">
        <v>14</v>
      </c>
      <c r="B78" s="45" t="s">
        <v>150</v>
      </c>
      <c r="C78" s="45" t="s">
        <v>151</v>
      </c>
      <c r="D78" s="46" t="s">
        <v>43</v>
      </c>
      <c r="E78" s="47">
        <v>5.52</v>
      </c>
      <c r="F78" s="50"/>
      <c r="G78" s="48">
        <f t="shared" si="2"/>
        <v>0</v>
      </c>
      <c r="H78" s="49" t="s">
        <v>14</v>
      </c>
      <c r="I78" s="61"/>
    </row>
    <row r="79" s="31" customFormat="1" ht="76" customHeight="1" spans="1:9">
      <c r="A79" s="44">
        <v>15</v>
      </c>
      <c r="B79" s="45" t="s">
        <v>102</v>
      </c>
      <c r="C79" s="45" t="s">
        <v>103</v>
      </c>
      <c r="D79" s="46" t="s">
        <v>101</v>
      </c>
      <c r="E79" s="47">
        <v>5</v>
      </c>
      <c r="F79" s="50"/>
      <c r="G79" s="48">
        <f t="shared" si="2"/>
        <v>0</v>
      </c>
      <c r="H79" s="49" t="s">
        <v>14</v>
      </c>
      <c r="I79" s="61"/>
    </row>
    <row r="80" s="31" customFormat="1" ht="91" customHeight="1" spans="1:9">
      <c r="A80" s="44">
        <v>16</v>
      </c>
      <c r="B80" s="45" t="s">
        <v>152</v>
      </c>
      <c r="C80" s="45" t="s">
        <v>153</v>
      </c>
      <c r="D80" s="46" t="s">
        <v>19</v>
      </c>
      <c r="E80" s="47">
        <v>163.06</v>
      </c>
      <c r="F80" s="50"/>
      <c r="G80" s="48">
        <f t="shared" si="2"/>
        <v>0</v>
      </c>
      <c r="H80" s="49" t="s">
        <v>14</v>
      </c>
      <c r="I80" s="61"/>
    </row>
    <row r="81" s="31" customFormat="1" ht="121" customHeight="1" spans="1:9">
      <c r="A81" s="44">
        <v>17</v>
      </c>
      <c r="B81" s="45" t="s">
        <v>154</v>
      </c>
      <c r="C81" s="45" t="s">
        <v>155</v>
      </c>
      <c r="D81" s="46" t="s">
        <v>19</v>
      </c>
      <c r="E81" s="47">
        <v>6.72</v>
      </c>
      <c r="F81" s="50"/>
      <c r="G81" s="48">
        <f t="shared" si="2"/>
        <v>0</v>
      </c>
      <c r="H81" s="49" t="s">
        <v>14</v>
      </c>
      <c r="I81" s="61"/>
    </row>
    <row r="82" s="31" customFormat="1" ht="104" customHeight="1" spans="1:9">
      <c r="A82" s="44">
        <v>18</v>
      </c>
      <c r="B82" s="45" t="s">
        <v>156</v>
      </c>
      <c r="C82" s="45" t="s">
        <v>157</v>
      </c>
      <c r="D82" s="46" t="s">
        <v>19</v>
      </c>
      <c r="E82" s="47">
        <v>34.07</v>
      </c>
      <c r="F82" s="50"/>
      <c r="G82" s="48">
        <f t="shared" si="2"/>
        <v>0</v>
      </c>
      <c r="H82" s="49" t="s">
        <v>14</v>
      </c>
      <c r="I82" s="61"/>
    </row>
    <row r="83" s="31" customFormat="1" ht="101" customHeight="1" spans="1:9">
      <c r="A83" s="44">
        <v>19</v>
      </c>
      <c r="B83" s="45" t="s">
        <v>158</v>
      </c>
      <c r="C83" s="45" t="s">
        <v>159</v>
      </c>
      <c r="D83" s="46" t="s">
        <v>19</v>
      </c>
      <c r="E83" s="47">
        <v>195.7</v>
      </c>
      <c r="F83" s="50"/>
      <c r="G83" s="48">
        <f t="shared" si="2"/>
        <v>0</v>
      </c>
      <c r="H83" s="49" t="s">
        <v>14</v>
      </c>
      <c r="I83" s="61"/>
    </row>
    <row r="84" s="31" customFormat="1" ht="109" customHeight="1" spans="1:9">
      <c r="A84" s="44">
        <v>20</v>
      </c>
      <c r="B84" s="45" t="s">
        <v>67</v>
      </c>
      <c r="C84" s="45" t="s">
        <v>160</v>
      </c>
      <c r="D84" s="46" t="s">
        <v>19</v>
      </c>
      <c r="E84" s="47">
        <v>20.71</v>
      </c>
      <c r="F84" s="50"/>
      <c r="G84" s="48">
        <f t="shared" si="2"/>
        <v>0</v>
      </c>
      <c r="H84" s="49" t="s">
        <v>14</v>
      </c>
      <c r="I84" s="61"/>
    </row>
    <row r="85" s="31" customFormat="1" ht="108" customHeight="1" spans="1:9">
      <c r="A85" s="44">
        <v>21</v>
      </c>
      <c r="B85" s="45" t="s">
        <v>161</v>
      </c>
      <c r="C85" s="45" t="s">
        <v>160</v>
      </c>
      <c r="D85" s="46" t="s">
        <v>19</v>
      </c>
      <c r="E85" s="47">
        <v>80.13</v>
      </c>
      <c r="F85" s="50"/>
      <c r="G85" s="48">
        <f t="shared" si="2"/>
        <v>0</v>
      </c>
      <c r="H85" s="49" t="s">
        <v>14</v>
      </c>
      <c r="I85" s="61"/>
    </row>
    <row r="86" s="31" customFormat="1" ht="107" customHeight="1" spans="1:9">
      <c r="A86" s="44">
        <v>22</v>
      </c>
      <c r="B86" s="45" t="s">
        <v>65</v>
      </c>
      <c r="C86" s="45" t="s">
        <v>66</v>
      </c>
      <c r="D86" s="46" t="s">
        <v>19</v>
      </c>
      <c r="E86" s="47">
        <v>166.34</v>
      </c>
      <c r="F86" s="50"/>
      <c r="G86" s="48">
        <f t="shared" si="2"/>
        <v>0</v>
      </c>
      <c r="H86" s="49" t="s">
        <v>14</v>
      </c>
      <c r="I86" s="61"/>
    </row>
    <row r="87" s="31" customFormat="1" ht="109" customHeight="1" spans="1:9">
      <c r="A87" s="44">
        <v>23</v>
      </c>
      <c r="B87" s="45" t="s">
        <v>69</v>
      </c>
      <c r="C87" s="45" t="s">
        <v>162</v>
      </c>
      <c r="D87" s="46" t="s">
        <v>19</v>
      </c>
      <c r="E87" s="47">
        <v>1.04</v>
      </c>
      <c r="F87" s="50"/>
      <c r="G87" s="48">
        <f t="shared" si="2"/>
        <v>0</v>
      </c>
      <c r="H87" s="49" t="s">
        <v>14</v>
      </c>
      <c r="I87" s="61"/>
    </row>
    <row r="88" s="31" customFormat="1" ht="104" customHeight="1" spans="1:9">
      <c r="A88" s="44">
        <v>24</v>
      </c>
      <c r="B88" s="45" t="s">
        <v>163</v>
      </c>
      <c r="C88" s="45" t="s">
        <v>160</v>
      </c>
      <c r="D88" s="46" t="s">
        <v>19</v>
      </c>
      <c r="E88" s="47">
        <v>33.38</v>
      </c>
      <c r="F88" s="50"/>
      <c r="G88" s="48">
        <f t="shared" si="2"/>
        <v>0</v>
      </c>
      <c r="H88" s="49" t="s">
        <v>14</v>
      </c>
      <c r="I88" s="61"/>
    </row>
    <row r="89" s="31" customFormat="1" ht="106" customHeight="1" spans="1:9">
      <c r="A89" s="44">
        <v>25</v>
      </c>
      <c r="B89" s="45" t="s">
        <v>164</v>
      </c>
      <c r="C89" s="45" t="s">
        <v>162</v>
      </c>
      <c r="D89" s="46" t="s">
        <v>19</v>
      </c>
      <c r="E89" s="47">
        <v>5.32</v>
      </c>
      <c r="F89" s="50"/>
      <c r="G89" s="48">
        <f t="shared" si="2"/>
        <v>0</v>
      </c>
      <c r="H89" s="49" t="s">
        <v>14</v>
      </c>
      <c r="I89" s="61"/>
    </row>
    <row r="90" s="31" customFormat="1" ht="107" customHeight="1" spans="1:9">
      <c r="A90" s="44">
        <v>26</v>
      </c>
      <c r="B90" s="45" t="s">
        <v>165</v>
      </c>
      <c r="C90" s="45" t="s">
        <v>166</v>
      </c>
      <c r="D90" s="46" t="s">
        <v>19</v>
      </c>
      <c r="E90" s="47">
        <v>107.73</v>
      </c>
      <c r="F90" s="50"/>
      <c r="G90" s="48">
        <f t="shared" si="2"/>
        <v>0</v>
      </c>
      <c r="H90" s="49" t="s">
        <v>14</v>
      </c>
      <c r="I90" s="61"/>
    </row>
    <row r="91" s="31" customFormat="1" ht="104" customHeight="1" spans="1:9">
      <c r="A91" s="44">
        <v>27</v>
      </c>
      <c r="B91" s="45" t="s">
        <v>167</v>
      </c>
      <c r="C91" s="45" t="s">
        <v>168</v>
      </c>
      <c r="D91" s="46" t="s">
        <v>19</v>
      </c>
      <c r="E91" s="47">
        <v>5.32</v>
      </c>
      <c r="F91" s="50"/>
      <c r="G91" s="48">
        <f t="shared" si="2"/>
        <v>0</v>
      </c>
      <c r="H91" s="49" t="s">
        <v>14</v>
      </c>
      <c r="I91" s="61"/>
    </row>
    <row r="92" s="31" customFormat="1" ht="106" customHeight="1" spans="1:9">
      <c r="A92" s="44">
        <v>28</v>
      </c>
      <c r="B92" s="45" t="s">
        <v>169</v>
      </c>
      <c r="C92" s="45" t="s">
        <v>170</v>
      </c>
      <c r="D92" s="46" t="s">
        <v>19</v>
      </c>
      <c r="E92" s="47">
        <v>5.32</v>
      </c>
      <c r="F92" s="50"/>
      <c r="G92" s="48">
        <f t="shared" si="2"/>
        <v>0</v>
      </c>
      <c r="H92" s="49" t="s">
        <v>14</v>
      </c>
      <c r="I92" s="61"/>
    </row>
    <row r="93" s="31" customFormat="1" ht="76" customHeight="1" spans="1:9">
      <c r="A93" s="44">
        <v>29</v>
      </c>
      <c r="B93" s="45" t="s">
        <v>106</v>
      </c>
      <c r="C93" s="45" t="s">
        <v>171</v>
      </c>
      <c r="D93" s="46" t="s">
        <v>43</v>
      </c>
      <c r="E93" s="47">
        <v>350.81</v>
      </c>
      <c r="F93" s="50"/>
      <c r="G93" s="48">
        <f t="shared" si="2"/>
        <v>0</v>
      </c>
      <c r="H93" s="49" t="s">
        <v>14</v>
      </c>
      <c r="I93" s="61"/>
    </row>
    <row r="94" s="31" customFormat="1" ht="96" customHeight="1" spans="1:9">
      <c r="A94" s="44">
        <v>30</v>
      </c>
      <c r="B94" s="45" t="s">
        <v>172</v>
      </c>
      <c r="C94" s="45" t="s">
        <v>173</v>
      </c>
      <c r="D94" s="46" t="s">
        <v>19</v>
      </c>
      <c r="E94" s="47">
        <v>39.44</v>
      </c>
      <c r="F94" s="50"/>
      <c r="G94" s="48">
        <f t="shared" si="2"/>
        <v>0</v>
      </c>
      <c r="H94" s="49" t="s">
        <v>14</v>
      </c>
      <c r="I94" s="61"/>
    </row>
    <row r="95" s="31" customFormat="1" ht="104" customHeight="1" spans="1:9">
      <c r="A95" s="44">
        <v>31</v>
      </c>
      <c r="B95" s="45" t="s">
        <v>174</v>
      </c>
      <c r="C95" s="45" t="s">
        <v>175</v>
      </c>
      <c r="D95" s="46" t="s">
        <v>19</v>
      </c>
      <c r="E95" s="47">
        <v>164.45</v>
      </c>
      <c r="F95" s="50"/>
      <c r="G95" s="48">
        <f t="shared" si="2"/>
        <v>0</v>
      </c>
      <c r="H95" s="49" t="s">
        <v>14</v>
      </c>
      <c r="I95" s="61"/>
    </row>
    <row r="96" s="31" customFormat="1" ht="105" customHeight="1" spans="1:9">
      <c r="A96" s="44">
        <v>32</v>
      </c>
      <c r="B96" s="45" t="s">
        <v>176</v>
      </c>
      <c r="C96" s="45" t="s">
        <v>177</v>
      </c>
      <c r="D96" s="46" t="s">
        <v>19</v>
      </c>
      <c r="E96" s="47">
        <v>437.57</v>
      </c>
      <c r="F96" s="50"/>
      <c r="G96" s="48">
        <f t="shared" si="2"/>
        <v>0</v>
      </c>
      <c r="H96" s="49" t="s">
        <v>14</v>
      </c>
      <c r="I96" s="61"/>
    </row>
    <row r="97" s="31" customFormat="1" ht="105" customHeight="1" spans="1:9">
      <c r="A97" s="44">
        <v>33</v>
      </c>
      <c r="B97" s="45" t="s">
        <v>178</v>
      </c>
      <c r="C97" s="45" t="s">
        <v>179</v>
      </c>
      <c r="D97" s="46" t="s">
        <v>19</v>
      </c>
      <c r="E97" s="47">
        <v>66.81</v>
      </c>
      <c r="F97" s="50"/>
      <c r="G97" s="48">
        <f t="shared" si="2"/>
        <v>0</v>
      </c>
      <c r="H97" s="49" t="s">
        <v>14</v>
      </c>
      <c r="I97" s="61"/>
    </row>
    <row r="98" s="31" customFormat="1" ht="55" customHeight="1" spans="1:9">
      <c r="A98" s="44">
        <v>34</v>
      </c>
      <c r="B98" s="45" t="s">
        <v>180</v>
      </c>
      <c r="C98" s="45" t="s">
        <v>181</v>
      </c>
      <c r="D98" s="46" t="s">
        <v>43</v>
      </c>
      <c r="E98" s="47">
        <v>225.4</v>
      </c>
      <c r="F98" s="50"/>
      <c r="G98" s="48">
        <f t="shared" si="2"/>
        <v>0</v>
      </c>
      <c r="H98" s="49" t="s">
        <v>14</v>
      </c>
      <c r="I98" s="61"/>
    </row>
    <row r="99" s="31" customFormat="1" ht="61" customHeight="1" spans="1:9">
      <c r="A99" s="44">
        <v>35</v>
      </c>
      <c r="B99" s="45" t="s">
        <v>182</v>
      </c>
      <c r="C99" s="45" t="s">
        <v>183</v>
      </c>
      <c r="D99" s="46" t="s">
        <v>43</v>
      </c>
      <c r="E99" s="47">
        <v>58.61</v>
      </c>
      <c r="F99" s="50"/>
      <c r="G99" s="48">
        <f t="shared" si="2"/>
        <v>0</v>
      </c>
      <c r="H99" s="49" t="s">
        <v>14</v>
      </c>
      <c r="I99" s="61"/>
    </row>
    <row r="100" s="31" customFormat="1" ht="94" customHeight="1" spans="1:9">
      <c r="A100" s="44">
        <v>36</v>
      </c>
      <c r="B100" s="45" t="s">
        <v>184</v>
      </c>
      <c r="C100" s="45" t="s">
        <v>185</v>
      </c>
      <c r="D100" s="46" t="s">
        <v>19</v>
      </c>
      <c r="E100" s="47">
        <v>9.97</v>
      </c>
      <c r="F100" s="50"/>
      <c r="G100" s="48">
        <f t="shared" si="2"/>
        <v>0</v>
      </c>
      <c r="H100" s="49" t="s">
        <v>14</v>
      </c>
      <c r="I100" s="61"/>
    </row>
    <row r="101" s="31" customFormat="1" ht="67" customHeight="1" spans="1:9">
      <c r="A101" s="44">
        <v>37</v>
      </c>
      <c r="B101" s="45" t="s">
        <v>186</v>
      </c>
      <c r="C101" s="45" t="s">
        <v>187</v>
      </c>
      <c r="D101" s="46" t="s">
        <v>19</v>
      </c>
      <c r="E101" s="47">
        <v>39.6</v>
      </c>
      <c r="F101" s="50"/>
      <c r="G101" s="48">
        <f t="shared" si="2"/>
        <v>0</v>
      </c>
      <c r="H101" s="49" t="s">
        <v>14</v>
      </c>
      <c r="I101" s="61"/>
    </row>
    <row r="102" s="31" customFormat="1" ht="92" customHeight="1" spans="1:9">
      <c r="A102" s="44">
        <v>38</v>
      </c>
      <c r="B102" s="45" t="s">
        <v>188</v>
      </c>
      <c r="C102" s="45" t="s">
        <v>127</v>
      </c>
      <c r="D102" s="46" t="s">
        <v>43</v>
      </c>
      <c r="E102" s="47">
        <v>248.49</v>
      </c>
      <c r="F102" s="50"/>
      <c r="G102" s="48">
        <f t="shared" si="2"/>
        <v>0</v>
      </c>
      <c r="H102" s="49" t="s">
        <v>14</v>
      </c>
      <c r="I102" s="61"/>
    </row>
    <row r="103" s="31" customFormat="1" ht="89" customHeight="1" spans="1:9">
      <c r="A103" s="44">
        <v>39</v>
      </c>
      <c r="B103" s="45" t="s">
        <v>189</v>
      </c>
      <c r="C103" s="45" t="s">
        <v>190</v>
      </c>
      <c r="D103" s="46" t="s">
        <v>43</v>
      </c>
      <c r="E103" s="47">
        <v>34.8</v>
      </c>
      <c r="F103" s="50"/>
      <c r="G103" s="48">
        <f t="shared" si="2"/>
        <v>0</v>
      </c>
      <c r="H103" s="49" t="s">
        <v>14</v>
      </c>
      <c r="I103" s="61"/>
    </row>
    <row r="104" s="31" customFormat="1" ht="164" customHeight="1" spans="1:9">
      <c r="A104" s="44">
        <v>40</v>
      </c>
      <c r="B104" s="45" t="s">
        <v>122</v>
      </c>
      <c r="C104" s="45" t="s">
        <v>191</v>
      </c>
      <c r="D104" s="46" t="s">
        <v>19</v>
      </c>
      <c r="E104" s="47">
        <v>850.44</v>
      </c>
      <c r="F104" s="50"/>
      <c r="G104" s="48">
        <f t="shared" si="2"/>
        <v>0</v>
      </c>
      <c r="H104" s="49" t="s">
        <v>14</v>
      </c>
      <c r="I104" s="61"/>
    </row>
    <row r="105" s="31" customFormat="1" ht="149" customHeight="1" spans="1:9">
      <c r="A105" s="44">
        <v>41</v>
      </c>
      <c r="B105" s="45" t="s">
        <v>192</v>
      </c>
      <c r="C105" s="45" t="s">
        <v>193</v>
      </c>
      <c r="D105" s="46" t="s">
        <v>19</v>
      </c>
      <c r="E105" s="47">
        <v>84.97</v>
      </c>
      <c r="F105" s="50"/>
      <c r="G105" s="48">
        <f t="shared" si="2"/>
        <v>0</v>
      </c>
      <c r="H105" s="49" t="s">
        <v>14</v>
      </c>
      <c r="I105" s="61"/>
    </row>
    <row r="106" s="31" customFormat="1" ht="130" customHeight="1" spans="1:9">
      <c r="A106" s="44">
        <v>42</v>
      </c>
      <c r="B106" s="45" t="s">
        <v>194</v>
      </c>
      <c r="C106" s="45" t="s">
        <v>195</v>
      </c>
      <c r="D106" s="46" t="s">
        <v>19</v>
      </c>
      <c r="E106" s="47">
        <v>14.04</v>
      </c>
      <c r="F106" s="50"/>
      <c r="G106" s="48">
        <f t="shared" si="2"/>
        <v>0</v>
      </c>
      <c r="H106" s="49" t="s">
        <v>14</v>
      </c>
      <c r="I106" s="61"/>
    </row>
    <row r="107" s="31" customFormat="1" ht="127" customHeight="1" spans="1:9">
      <c r="A107" s="44">
        <v>43</v>
      </c>
      <c r="B107" s="45" t="s">
        <v>196</v>
      </c>
      <c r="C107" s="45" t="s">
        <v>197</v>
      </c>
      <c r="D107" s="46" t="s">
        <v>19</v>
      </c>
      <c r="E107" s="47">
        <v>128.58</v>
      </c>
      <c r="F107" s="50"/>
      <c r="G107" s="48">
        <f t="shared" si="2"/>
        <v>0</v>
      </c>
      <c r="H107" s="49" t="s">
        <v>14</v>
      </c>
      <c r="I107" s="61"/>
    </row>
    <row r="108" s="31" customFormat="1" ht="79" customHeight="1" spans="1:9">
      <c r="A108" s="44">
        <v>44</v>
      </c>
      <c r="B108" s="45" t="s">
        <v>198</v>
      </c>
      <c r="C108" s="45" t="s">
        <v>149</v>
      </c>
      <c r="D108" s="46" t="s">
        <v>43</v>
      </c>
      <c r="E108" s="47">
        <v>194.56</v>
      </c>
      <c r="F108" s="50"/>
      <c r="G108" s="48">
        <f t="shared" si="2"/>
        <v>0</v>
      </c>
      <c r="H108" s="49" t="s">
        <v>14</v>
      </c>
      <c r="I108" s="61"/>
    </row>
    <row r="109" s="30" customFormat="1" ht="21" customHeight="1" spans="1:9">
      <c r="A109" s="40" t="s">
        <v>199</v>
      </c>
      <c r="B109" s="52" t="s">
        <v>200</v>
      </c>
      <c r="C109" s="52"/>
      <c r="D109" s="53"/>
      <c r="E109" s="54"/>
      <c r="F109" s="54"/>
      <c r="G109" s="43">
        <f>SUM(G110:G156)</f>
        <v>0</v>
      </c>
      <c r="H109" s="56"/>
      <c r="I109" s="62"/>
    </row>
    <row r="110" s="31" customFormat="1" ht="97" customHeight="1" spans="1:9">
      <c r="A110" s="44">
        <v>1</v>
      </c>
      <c r="B110" s="45" t="s">
        <v>201</v>
      </c>
      <c r="C110" s="45" t="s">
        <v>202</v>
      </c>
      <c r="D110" s="46" t="s">
        <v>43</v>
      </c>
      <c r="E110" s="47">
        <v>18953.73</v>
      </c>
      <c r="F110" s="50"/>
      <c r="G110" s="48">
        <f t="shared" ref="G110:G156" si="3">E110*F110</f>
        <v>0</v>
      </c>
      <c r="H110" s="49" t="s">
        <v>14</v>
      </c>
      <c r="I110" s="61"/>
    </row>
    <row r="111" s="31" customFormat="1" ht="95" customHeight="1" spans="1:9">
      <c r="A111" s="44">
        <v>2</v>
      </c>
      <c r="B111" s="45" t="s">
        <v>203</v>
      </c>
      <c r="C111" s="45" t="s">
        <v>204</v>
      </c>
      <c r="D111" s="46" t="s">
        <v>43</v>
      </c>
      <c r="E111" s="47">
        <v>78.81</v>
      </c>
      <c r="F111" s="50"/>
      <c r="G111" s="48">
        <f t="shared" si="3"/>
        <v>0</v>
      </c>
      <c r="H111" s="49" t="s">
        <v>14</v>
      </c>
      <c r="I111" s="61"/>
    </row>
    <row r="112" s="31" customFormat="1" ht="95" customHeight="1" spans="1:9">
      <c r="A112" s="44">
        <v>3</v>
      </c>
      <c r="B112" s="45" t="s">
        <v>205</v>
      </c>
      <c r="C112" s="45" t="s">
        <v>206</v>
      </c>
      <c r="D112" s="46" t="s">
        <v>43</v>
      </c>
      <c r="E112" s="47">
        <v>402.13</v>
      </c>
      <c r="F112" s="50"/>
      <c r="G112" s="48">
        <f t="shared" si="3"/>
        <v>0</v>
      </c>
      <c r="H112" s="49" t="s">
        <v>14</v>
      </c>
      <c r="I112" s="61"/>
    </row>
    <row r="113" s="31" customFormat="1" ht="93" customHeight="1" spans="1:9">
      <c r="A113" s="44">
        <v>4</v>
      </c>
      <c r="B113" s="45" t="s">
        <v>207</v>
      </c>
      <c r="C113" s="45" t="s">
        <v>208</v>
      </c>
      <c r="D113" s="46" t="s">
        <v>43</v>
      </c>
      <c r="E113" s="47">
        <v>8.91</v>
      </c>
      <c r="F113" s="50"/>
      <c r="G113" s="48">
        <f t="shared" si="3"/>
        <v>0</v>
      </c>
      <c r="H113" s="49" t="s">
        <v>14</v>
      </c>
      <c r="I113" s="61"/>
    </row>
    <row r="114" s="31" customFormat="1" ht="65" customHeight="1" spans="1:9">
      <c r="A114" s="44">
        <v>5</v>
      </c>
      <c r="B114" s="45" t="s">
        <v>209</v>
      </c>
      <c r="C114" s="45" t="s">
        <v>210</v>
      </c>
      <c r="D114" s="46" t="s">
        <v>43</v>
      </c>
      <c r="E114" s="47">
        <v>44123.57</v>
      </c>
      <c r="F114" s="50"/>
      <c r="G114" s="48">
        <f t="shared" si="3"/>
        <v>0</v>
      </c>
      <c r="H114" s="49" t="s">
        <v>14</v>
      </c>
      <c r="I114" s="61"/>
    </row>
    <row r="115" s="31" customFormat="1" ht="65" customHeight="1" spans="1:9">
      <c r="A115" s="44">
        <v>6</v>
      </c>
      <c r="B115" s="45" t="s">
        <v>211</v>
      </c>
      <c r="C115" s="45" t="s">
        <v>210</v>
      </c>
      <c r="D115" s="46" t="s">
        <v>43</v>
      </c>
      <c r="E115" s="47">
        <v>4270.6</v>
      </c>
      <c r="F115" s="50"/>
      <c r="G115" s="48">
        <f t="shared" si="3"/>
        <v>0</v>
      </c>
      <c r="H115" s="49" t="s">
        <v>14</v>
      </c>
      <c r="I115" s="61"/>
    </row>
    <row r="116" s="31" customFormat="1" ht="63" customHeight="1" spans="1:9">
      <c r="A116" s="44">
        <v>7</v>
      </c>
      <c r="B116" s="45" t="s">
        <v>212</v>
      </c>
      <c r="C116" s="45" t="s">
        <v>213</v>
      </c>
      <c r="D116" s="46" t="s">
        <v>43</v>
      </c>
      <c r="E116" s="47">
        <v>1041.12</v>
      </c>
      <c r="F116" s="50"/>
      <c r="G116" s="48">
        <f t="shared" si="3"/>
        <v>0</v>
      </c>
      <c r="H116" s="49" t="s">
        <v>14</v>
      </c>
      <c r="I116" s="61"/>
    </row>
    <row r="117" s="31" customFormat="1" ht="67" customHeight="1" spans="1:9">
      <c r="A117" s="44">
        <v>8</v>
      </c>
      <c r="B117" s="45" t="s">
        <v>214</v>
      </c>
      <c r="C117" s="45" t="s">
        <v>215</v>
      </c>
      <c r="D117" s="46" t="s">
        <v>43</v>
      </c>
      <c r="E117" s="47">
        <v>1820.16</v>
      </c>
      <c r="F117" s="50"/>
      <c r="G117" s="48">
        <f t="shared" si="3"/>
        <v>0</v>
      </c>
      <c r="H117" s="49" t="s">
        <v>14</v>
      </c>
      <c r="I117" s="61"/>
    </row>
    <row r="118" s="31" customFormat="1" ht="62" customHeight="1" spans="1:9">
      <c r="A118" s="44">
        <v>9</v>
      </c>
      <c r="B118" s="45" t="s">
        <v>216</v>
      </c>
      <c r="C118" s="45" t="s">
        <v>217</v>
      </c>
      <c r="D118" s="46" t="s">
        <v>43</v>
      </c>
      <c r="E118" s="47">
        <v>57.05</v>
      </c>
      <c r="F118" s="50"/>
      <c r="G118" s="48">
        <f t="shared" si="3"/>
        <v>0</v>
      </c>
      <c r="H118" s="49" t="s">
        <v>14</v>
      </c>
      <c r="I118" s="61"/>
    </row>
    <row r="119" s="31" customFormat="1" ht="67" customHeight="1" spans="1:9">
      <c r="A119" s="44">
        <v>10</v>
      </c>
      <c r="B119" s="45" t="s">
        <v>218</v>
      </c>
      <c r="C119" s="45" t="s">
        <v>219</v>
      </c>
      <c r="D119" s="46" t="s">
        <v>43</v>
      </c>
      <c r="E119" s="47">
        <v>2073.84</v>
      </c>
      <c r="F119" s="50"/>
      <c r="G119" s="48">
        <f t="shared" si="3"/>
        <v>0</v>
      </c>
      <c r="H119" s="49" t="s">
        <v>14</v>
      </c>
      <c r="I119" s="61"/>
    </row>
    <row r="120" s="31" customFormat="1" ht="62" customHeight="1" spans="1:9">
      <c r="A120" s="44">
        <v>11</v>
      </c>
      <c r="B120" s="45" t="s">
        <v>220</v>
      </c>
      <c r="C120" s="45" t="s">
        <v>221</v>
      </c>
      <c r="D120" s="46" t="s">
        <v>43</v>
      </c>
      <c r="E120" s="47">
        <v>9508.05</v>
      </c>
      <c r="F120" s="50"/>
      <c r="G120" s="48">
        <f t="shared" si="3"/>
        <v>0</v>
      </c>
      <c r="H120" s="49" t="s">
        <v>14</v>
      </c>
      <c r="I120" s="61"/>
    </row>
    <row r="121" s="31" customFormat="1" ht="75" customHeight="1" spans="1:9">
      <c r="A121" s="44">
        <v>12</v>
      </c>
      <c r="B121" s="45" t="s">
        <v>222</v>
      </c>
      <c r="C121" s="45" t="s">
        <v>223</v>
      </c>
      <c r="D121" s="46" t="s">
        <v>43</v>
      </c>
      <c r="E121" s="47">
        <v>324.2</v>
      </c>
      <c r="F121" s="50"/>
      <c r="G121" s="48">
        <f t="shared" si="3"/>
        <v>0</v>
      </c>
      <c r="H121" s="49" t="s">
        <v>14</v>
      </c>
      <c r="I121" s="61"/>
    </row>
    <row r="122" s="31" customFormat="1" ht="73" customHeight="1" spans="1:9">
      <c r="A122" s="44">
        <v>13</v>
      </c>
      <c r="B122" s="45" t="s">
        <v>224</v>
      </c>
      <c r="C122" s="45" t="s">
        <v>225</v>
      </c>
      <c r="D122" s="46" t="s">
        <v>226</v>
      </c>
      <c r="E122" s="47">
        <v>62</v>
      </c>
      <c r="F122" s="50"/>
      <c r="G122" s="48">
        <f t="shared" si="3"/>
        <v>0</v>
      </c>
      <c r="H122" s="49" t="s">
        <v>14</v>
      </c>
      <c r="I122" s="61"/>
    </row>
    <row r="123" s="31" customFormat="1" ht="73" customHeight="1" spans="1:9">
      <c r="A123" s="44">
        <v>14</v>
      </c>
      <c r="B123" s="45" t="s">
        <v>227</v>
      </c>
      <c r="C123" s="45" t="s">
        <v>228</v>
      </c>
      <c r="D123" s="46" t="s">
        <v>226</v>
      </c>
      <c r="E123" s="47">
        <v>1</v>
      </c>
      <c r="F123" s="50"/>
      <c r="G123" s="48">
        <f t="shared" si="3"/>
        <v>0</v>
      </c>
      <c r="H123" s="49" t="s">
        <v>14</v>
      </c>
      <c r="I123" s="61"/>
    </row>
    <row r="124" s="31" customFormat="1" ht="73" customHeight="1" spans="1:9">
      <c r="A124" s="44">
        <v>15</v>
      </c>
      <c r="B124" s="45" t="s">
        <v>229</v>
      </c>
      <c r="C124" s="45" t="s">
        <v>230</v>
      </c>
      <c r="D124" s="46" t="s">
        <v>226</v>
      </c>
      <c r="E124" s="47">
        <v>1</v>
      </c>
      <c r="F124" s="50"/>
      <c r="G124" s="48">
        <f t="shared" si="3"/>
        <v>0</v>
      </c>
      <c r="H124" s="49" t="s">
        <v>14</v>
      </c>
      <c r="I124" s="61"/>
    </row>
    <row r="125" s="31" customFormat="1" ht="73" customHeight="1" spans="1:9">
      <c r="A125" s="44">
        <v>16</v>
      </c>
      <c r="B125" s="45" t="s">
        <v>231</v>
      </c>
      <c r="C125" s="45" t="s">
        <v>232</v>
      </c>
      <c r="D125" s="46" t="s">
        <v>226</v>
      </c>
      <c r="E125" s="47">
        <v>1</v>
      </c>
      <c r="F125" s="50"/>
      <c r="G125" s="48">
        <f t="shared" si="3"/>
        <v>0</v>
      </c>
      <c r="H125" s="49" t="s">
        <v>14</v>
      </c>
      <c r="I125" s="61"/>
    </row>
    <row r="126" s="31" customFormat="1" ht="73" customHeight="1" spans="1:9">
      <c r="A126" s="44">
        <v>17</v>
      </c>
      <c r="B126" s="45" t="s">
        <v>233</v>
      </c>
      <c r="C126" s="45" t="s">
        <v>234</v>
      </c>
      <c r="D126" s="46" t="s">
        <v>226</v>
      </c>
      <c r="E126" s="47">
        <v>1</v>
      </c>
      <c r="F126" s="50"/>
      <c r="G126" s="48">
        <f t="shared" si="3"/>
        <v>0</v>
      </c>
      <c r="H126" s="49" t="s">
        <v>14</v>
      </c>
      <c r="I126" s="61"/>
    </row>
    <row r="127" s="31" customFormat="1" ht="73" customHeight="1" spans="1:9">
      <c r="A127" s="44">
        <v>18</v>
      </c>
      <c r="B127" s="45" t="s">
        <v>235</v>
      </c>
      <c r="C127" s="45" t="s">
        <v>236</v>
      </c>
      <c r="D127" s="46" t="s">
        <v>226</v>
      </c>
      <c r="E127" s="47">
        <v>1</v>
      </c>
      <c r="F127" s="50"/>
      <c r="G127" s="48">
        <f t="shared" si="3"/>
        <v>0</v>
      </c>
      <c r="H127" s="49" t="s">
        <v>14</v>
      </c>
      <c r="I127" s="61"/>
    </row>
    <row r="128" s="31" customFormat="1" ht="73" customHeight="1" spans="1:9">
      <c r="A128" s="44">
        <v>19</v>
      </c>
      <c r="B128" s="45" t="s">
        <v>237</v>
      </c>
      <c r="C128" s="45" t="s">
        <v>238</v>
      </c>
      <c r="D128" s="46" t="s">
        <v>226</v>
      </c>
      <c r="E128" s="47">
        <v>1</v>
      </c>
      <c r="F128" s="50"/>
      <c r="G128" s="48">
        <f t="shared" si="3"/>
        <v>0</v>
      </c>
      <c r="H128" s="49" t="s">
        <v>14</v>
      </c>
      <c r="I128" s="61"/>
    </row>
    <row r="129" s="31" customFormat="1" ht="73" customHeight="1" spans="1:9">
      <c r="A129" s="44">
        <v>20</v>
      </c>
      <c r="B129" s="45" t="s">
        <v>239</v>
      </c>
      <c r="C129" s="45" t="s">
        <v>240</v>
      </c>
      <c r="D129" s="46" t="s">
        <v>226</v>
      </c>
      <c r="E129" s="47">
        <v>1</v>
      </c>
      <c r="F129" s="50"/>
      <c r="G129" s="48">
        <f t="shared" si="3"/>
        <v>0</v>
      </c>
      <c r="H129" s="49" t="s">
        <v>14</v>
      </c>
      <c r="I129" s="61"/>
    </row>
    <row r="130" s="31" customFormat="1" ht="73" customHeight="1" spans="1:9">
      <c r="A130" s="44">
        <v>21</v>
      </c>
      <c r="B130" s="45" t="s">
        <v>241</v>
      </c>
      <c r="C130" s="45" t="s">
        <v>242</v>
      </c>
      <c r="D130" s="46" t="s">
        <v>226</v>
      </c>
      <c r="E130" s="47">
        <v>1</v>
      </c>
      <c r="F130" s="50"/>
      <c r="G130" s="48">
        <f t="shared" si="3"/>
        <v>0</v>
      </c>
      <c r="H130" s="49" t="s">
        <v>14</v>
      </c>
      <c r="I130" s="61"/>
    </row>
    <row r="131" s="31" customFormat="1" ht="73" customHeight="1" spans="1:9">
      <c r="A131" s="44">
        <v>22</v>
      </c>
      <c r="B131" s="45" t="s">
        <v>241</v>
      </c>
      <c r="C131" s="45" t="s">
        <v>242</v>
      </c>
      <c r="D131" s="46" t="s">
        <v>226</v>
      </c>
      <c r="E131" s="47">
        <v>1</v>
      </c>
      <c r="F131" s="50"/>
      <c r="G131" s="48">
        <f t="shared" si="3"/>
        <v>0</v>
      </c>
      <c r="H131" s="49" t="s">
        <v>14</v>
      </c>
      <c r="I131" s="61"/>
    </row>
    <row r="132" s="31" customFormat="1" ht="73" customHeight="1" spans="1:9">
      <c r="A132" s="44">
        <v>23</v>
      </c>
      <c r="B132" s="45" t="s">
        <v>243</v>
      </c>
      <c r="C132" s="45" t="s">
        <v>244</v>
      </c>
      <c r="D132" s="46" t="s">
        <v>226</v>
      </c>
      <c r="E132" s="47">
        <v>1</v>
      </c>
      <c r="F132" s="50"/>
      <c r="G132" s="48">
        <f t="shared" si="3"/>
        <v>0</v>
      </c>
      <c r="H132" s="49" t="s">
        <v>14</v>
      </c>
      <c r="I132" s="61"/>
    </row>
    <row r="133" s="31" customFormat="1" ht="73" customHeight="1" spans="1:9">
      <c r="A133" s="44">
        <v>24</v>
      </c>
      <c r="B133" s="45" t="s">
        <v>245</v>
      </c>
      <c r="C133" s="45" t="s">
        <v>246</v>
      </c>
      <c r="D133" s="46" t="s">
        <v>226</v>
      </c>
      <c r="E133" s="47">
        <v>1</v>
      </c>
      <c r="F133" s="50"/>
      <c r="G133" s="48">
        <f t="shared" si="3"/>
        <v>0</v>
      </c>
      <c r="H133" s="49" t="s">
        <v>14</v>
      </c>
      <c r="I133" s="61"/>
    </row>
    <row r="134" s="31" customFormat="1" ht="73" customHeight="1" spans="1:9">
      <c r="A134" s="44">
        <v>25</v>
      </c>
      <c r="B134" s="45" t="s">
        <v>247</v>
      </c>
      <c r="C134" s="45" t="s">
        <v>248</v>
      </c>
      <c r="D134" s="46" t="s">
        <v>226</v>
      </c>
      <c r="E134" s="47">
        <v>1</v>
      </c>
      <c r="F134" s="50"/>
      <c r="G134" s="48">
        <f t="shared" si="3"/>
        <v>0</v>
      </c>
      <c r="H134" s="49" t="s">
        <v>14</v>
      </c>
      <c r="I134" s="61"/>
    </row>
    <row r="135" s="31" customFormat="1" ht="73" customHeight="1" spans="1:9">
      <c r="A135" s="44">
        <v>26</v>
      </c>
      <c r="B135" s="45" t="s">
        <v>249</v>
      </c>
      <c r="C135" s="45" t="s">
        <v>250</v>
      </c>
      <c r="D135" s="46" t="s">
        <v>226</v>
      </c>
      <c r="E135" s="47">
        <v>35</v>
      </c>
      <c r="F135" s="50"/>
      <c r="G135" s="48">
        <f t="shared" si="3"/>
        <v>0</v>
      </c>
      <c r="H135" s="49" t="s">
        <v>14</v>
      </c>
      <c r="I135" s="61"/>
    </row>
    <row r="136" s="31" customFormat="1" ht="66" customHeight="1" spans="1:9">
      <c r="A136" s="44">
        <v>27</v>
      </c>
      <c r="B136" s="45" t="s">
        <v>251</v>
      </c>
      <c r="C136" s="45" t="s">
        <v>252</v>
      </c>
      <c r="D136" s="46" t="s">
        <v>81</v>
      </c>
      <c r="E136" s="47">
        <v>6</v>
      </c>
      <c r="F136" s="50"/>
      <c r="G136" s="48">
        <f t="shared" si="3"/>
        <v>0</v>
      </c>
      <c r="H136" s="49" t="s">
        <v>14</v>
      </c>
      <c r="I136" s="61"/>
    </row>
    <row r="137" s="31" customFormat="1" ht="64" customHeight="1" spans="1:9">
      <c r="A137" s="44">
        <v>28</v>
      </c>
      <c r="B137" s="45" t="s">
        <v>253</v>
      </c>
      <c r="C137" s="45" t="s">
        <v>254</v>
      </c>
      <c r="D137" s="46" t="s">
        <v>81</v>
      </c>
      <c r="E137" s="47">
        <v>27</v>
      </c>
      <c r="F137" s="50"/>
      <c r="G137" s="48">
        <f t="shared" si="3"/>
        <v>0</v>
      </c>
      <c r="H137" s="49" t="s">
        <v>14</v>
      </c>
      <c r="I137" s="61"/>
    </row>
    <row r="138" s="31" customFormat="1" ht="67" customHeight="1" spans="1:9">
      <c r="A138" s="44">
        <v>29</v>
      </c>
      <c r="B138" s="45" t="s">
        <v>255</v>
      </c>
      <c r="C138" s="45" t="s">
        <v>256</v>
      </c>
      <c r="D138" s="46" t="s">
        <v>81</v>
      </c>
      <c r="E138" s="47">
        <v>43</v>
      </c>
      <c r="F138" s="50"/>
      <c r="G138" s="48">
        <f t="shared" si="3"/>
        <v>0</v>
      </c>
      <c r="H138" s="49" t="s">
        <v>14</v>
      </c>
      <c r="I138" s="61"/>
    </row>
    <row r="139" s="31" customFormat="1" ht="64" customHeight="1" spans="1:9">
      <c r="A139" s="44">
        <v>30</v>
      </c>
      <c r="B139" s="45" t="s">
        <v>257</v>
      </c>
      <c r="C139" s="45" t="s">
        <v>258</v>
      </c>
      <c r="D139" s="46" t="s">
        <v>81</v>
      </c>
      <c r="E139" s="47">
        <v>17</v>
      </c>
      <c r="F139" s="50"/>
      <c r="G139" s="48">
        <f t="shared" si="3"/>
        <v>0</v>
      </c>
      <c r="H139" s="49" t="s">
        <v>14</v>
      </c>
      <c r="I139" s="61"/>
    </row>
    <row r="140" s="31" customFormat="1" ht="67" customHeight="1" spans="1:9">
      <c r="A140" s="44">
        <v>31</v>
      </c>
      <c r="B140" s="45" t="s">
        <v>259</v>
      </c>
      <c r="C140" s="45" t="s">
        <v>260</v>
      </c>
      <c r="D140" s="46" t="s">
        <v>81</v>
      </c>
      <c r="E140" s="47">
        <v>324</v>
      </c>
      <c r="F140" s="50"/>
      <c r="G140" s="48">
        <f t="shared" si="3"/>
        <v>0</v>
      </c>
      <c r="H140" s="49" t="s">
        <v>14</v>
      </c>
      <c r="I140" s="61"/>
    </row>
    <row r="141" s="31" customFormat="1" ht="63" customHeight="1" spans="1:9">
      <c r="A141" s="44">
        <v>32</v>
      </c>
      <c r="B141" s="45" t="s">
        <v>261</v>
      </c>
      <c r="C141" s="45" t="s">
        <v>262</v>
      </c>
      <c r="D141" s="46" t="s">
        <v>81</v>
      </c>
      <c r="E141" s="47">
        <v>62</v>
      </c>
      <c r="F141" s="50"/>
      <c r="G141" s="48">
        <f t="shared" si="3"/>
        <v>0</v>
      </c>
      <c r="H141" s="49" t="s">
        <v>14</v>
      </c>
      <c r="I141" s="61"/>
    </row>
    <row r="142" s="31" customFormat="1" ht="65" customHeight="1" spans="1:9">
      <c r="A142" s="44">
        <v>33</v>
      </c>
      <c r="B142" s="45" t="s">
        <v>263</v>
      </c>
      <c r="C142" s="45" t="s">
        <v>264</v>
      </c>
      <c r="D142" s="46" t="s">
        <v>81</v>
      </c>
      <c r="E142" s="47">
        <v>115</v>
      </c>
      <c r="F142" s="50"/>
      <c r="G142" s="48">
        <f t="shared" si="3"/>
        <v>0</v>
      </c>
      <c r="H142" s="49" t="s">
        <v>14</v>
      </c>
      <c r="I142" s="61"/>
    </row>
    <row r="143" s="31" customFormat="1" ht="64" customHeight="1" spans="1:9">
      <c r="A143" s="44">
        <v>34</v>
      </c>
      <c r="B143" s="45" t="s">
        <v>265</v>
      </c>
      <c r="C143" s="45" t="s">
        <v>266</v>
      </c>
      <c r="D143" s="46" t="s">
        <v>81</v>
      </c>
      <c r="E143" s="47">
        <v>7</v>
      </c>
      <c r="F143" s="50"/>
      <c r="G143" s="48">
        <f t="shared" si="3"/>
        <v>0</v>
      </c>
      <c r="H143" s="49" t="s">
        <v>14</v>
      </c>
      <c r="I143" s="61"/>
    </row>
    <row r="144" s="31" customFormat="1" ht="61" customHeight="1" spans="1:9">
      <c r="A144" s="44">
        <v>35</v>
      </c>
      <c r="B144" s="45" t="s">
        <v>267</v>
      </c>
      <c r="C144" s="45" t="s">
        <v>268</v>
      </c>
      <c r="D144" s="46" t="s">
        <v>81</v>
      </c>
      <c r="E144" s="47">
        <v>425</v>
      </c>
      <c r="F144" s="50"/>
      <c r="G144" s="48">
        <f t="shared" si="3"/>
        <v>0</v>
      </c>
      <c r="H144" s="49" t="s">
        <v>14</v>
      </c>
      <c r="I144" s="61"/>
    </row>
    <row r="145" s="31" customFormat="1" ht="67" customHeight="1" spans="1:9">
      <c r="A145" s="44">
        <v>36</v>
      </c>
      <c r="B145" s="45" t="s">
        <v>269</v>
      </c>
      <c r="C145" s="45" t="s">
        <v>270</v>
      </c>
      <c r="D145" s="46" t="s">
        <v>81</v>
      </c>
      <c r="E145" s="47">
        <v>199</v>
      </c>
      <c r="F145" s="50"/>
      <c r="G145" s="48">
        <f t="shared" si="3"/>
        <v>0</v>
      </c>
      <c r="H145" s="49" t="s">
        <v>14</v>
      </c>
      <c r="I145" s="61"/>
    </row>
    <row r="146" s="31" customFormat="1" ht="65" customHeight="1" spans="1:9">
      <c r="A146" s="44">
        <v>37</v>
      </c>
      <c r="B146" s="45" t="s">
        <v>271</v>
      </c>
      <c r="C146" s="45" t="s">
        <v>270</v>
      </c>
      <c r="D146" s="46" t="s">
        <v>81</v>
      </c>
      <c r="E146" s="47">
        <v>124</v>
      </c>
      <c r="F146" s="50"/>
      <c r="G146" s="48">
        <f t="shared" si="3"/>
        <v>0</v>
      </c>
      <c r="H146" s="49" t="s">
        <v>14</v>
      </c>
      <c r="I146" s="61"/>
    </row>
    <row r="147" s="31" customFormat="1" ht="62" customHeight="1" spans="1:9">
      <c r="A147" s="44">
        <v>38</v>
      </c>
      <c r="B147" s="45" t="s">
        <v>272</v>
      </c>
      <c r="C147" s="45" t="s">
        <v>273</v>
      </c>
      <c r="D147" s="46" t="s">
        <v>81</v>
      </c>
      <c r="E147" s="47">
        <v>124</v>
      </c>
      <c r="F147" s="50"/>
      <c r="G147" s="48">
        <f t="shared" si="3"/>
        <v>0</v>
      </c>
      <c r="H147" s="49" t="s">
        <v>14</v>
      </c>
      <c r="I147" s="61"/>
    </row>
    <row r="148" s="31" customFormat="1" ht="78" customHeight="1" spans="1:9">
      <c r="A148" s="44">
        <v>39</v>
      </c>
      <c r="B148" s="45" t="s">
        <v>274</v>
      </c>
      <c r="C148" s="45" t="s">
        <v>275</v>
      </c>
      <c r="D148" s="46" t="s">
        <v>43</v>
      </c>
      <c r="E148" s="47">
        <v>2634.3</v>
      </c>
      <c r="F148" s="50"/>
      <c r="G148" s="48">
        <f t="shared" si="3"/>
        <v>0</v>
      </c>
      <c r="H148" s="49" t="s">
        <v>14</v>
      </c>
      <c r="I148" s="61"/>
    </row>
    <row r="149" s="31" customFormat="1" ht="61" customHeight="1" spans="1:9">
      <c r="A149" s="44">
        <v>40</v>
      </c>
      <c r="B149" s="45" t="s">
        <v>276</v>
      </c>
      <c r="C149" s="45" t="s">
        <v>277</v>
      </c>
      <c r="D149" s="46" t="s">
        <v>81</v>
      </c>
      <c r="E149" s="47">
        <v>124</v>
      </c>
      <c r="F149" s="50"/>
      <c r="G149" s="48">
        <f t="shared" si="3"/>
        <v>0</v>
      </c>
      <c r="H149" s="49" t="s">
        <v>14</v>
      </c>
      <c r="I149" s="61"/>
    </row>
    <row r="150" s="31" customFormat="1" ht="78" customHeight="1" spans="1:9">
      <c r="A150" s="44">
        <v>41</v>
      </c>
      <c r="B150" s="45" t="s">
        <v>278</v>
      </c>
      <c r="C150" s="45" t="s">
        <v>279</v>
      </c>
      <c r="D150" s="46" t="s">
        <v>132</v>
      </c>
      <c r="E150" s="47">
        <v>577</v>
      </c>
      <c r="F150" s="50"/>
      <c r="G150" s="48">
        <f t="shared" si="3"/>
        <v>0</v>
      </c>
      <c r="H150" s="49" t="s">
        <v>14</v>
      </c>
      <c r="I150" s="61"/>
    </row>
    <row r="151" s="31" customFormat="1" ht="70" customHeight="1" spans="1:9">
      <c r="A151" s="44">
        <v>42</v>
      </c>
      <c r="B151" s="45" t="s">
        <v>280</v>
      </c>
      <c r="C151" s="45" t="s">
        <v>281</v>
      </c>
      <c r="D151" s="46" t="s">
        <v>132</v>
      </c>
      <c r="E151" s="47">
        <v>62</v>
      </c>
      <c r="F151" s="50"/>
      <c r="G151" s="48">
        <f t="shared" si="3"/>
        <v>0</v>
      </c>
      <c r="H151" s="49" t="s">
        <v>14</v>
      </c>
      <c r="I151" s="61"/>
    </row>
    <row r="152" s="31" customFormat="1" ht="72" customHeight="1" spans="1:9">
      <c r="A152" s="44">
        <v>43</v>
      </c>
      <c r="B152" s="45" t="s">
        <v>282</v>
      </c>
      <c r="C152" s="45" t="s">
        <v>283</v>
      </c>
      <c r="D152" s="46" t="s">
        <v>132</v>
      </c>
      <c r="E152" s="47">
        <v>197</v>
      </c>
      <c r="F152" s="50"/>
      <c r="G152" s="48">
        <f t="shared" si="3"/>
        <v>0</v>
      </c>
      <c r="H152" s="49" t="s">
        <v>14</v>
      </c>
      <c r="I152" s="61"/>
    </row>
    <row r="153" s="31" customFormat="1" ht="75" customHeight="1" spans="1:9">
      <c r="A153" s="44">
        <v>44</v>
      </c>
      <c r="B153" s="45" t="s">
        <v>284</v>
      </c>
      <c r="C153" s="45" t="s">
        <v>285</v>
      </c>
      <c r="D153" s="46" t="s">
        <v>132</v>
      </c>
      <c r="E153" s="47">
        <v>21</v>
      </c>
      <c r="F153" s="50"/>
      <c r="G153" s="48">
        <f t="shared" si="3"/>
        <v>0</v>
      </c>
      <c r="H153" s="49" t="s">
        <v>14</v>
      </c>
      <c r="I153" s="61"/>
    </row>
    <row r="154" s="31" customFormat="1" ht="61" customHeight="1" spans="1:9">
      <c r="A154" s="44">
        <v>45</v>
      </c>
      <c r="B154" s="45" t="s">
        <v>286</v>
      </c>
      <c r="C154" s="45" t="s">
        <v>287</v>
      </c>
      <c r="D154" s="46" t="s">
        <v>132</v>
      </c>
      <c r="E154" s="47">
        <v>7</v>
      </c>
      <c r="F154" s="50"/>
      <c r="G154" s="48">
        <f t="shared" si="3"/>
        <v>0</v>
      </c>
      <c r="H154" s="49" t="s">
        <v>14</v>
      </c>
      <c r="I154" s="61"/>
    </row>
    <row r="155" s="31" customFormat="1" ht="61" customHeight="1" spans="1:9">
      <c r="A155" s="44">
        <v>46</v>
      </c>
      <c r="B155" s="45" t="s">
        <v>288</v>
      </c>
      <c r="C155" s="45" t="s">
        <v>289</v>
      </c>
      <c r="D155" s="46" t="s">
        <v>132</v>
      </c>
      <c r="E155" s="47">
        <v>16</v>
      </c>
      <c r="F155" s="50"/>
      <c r="G155" s="48">
        <f t="shared" si="3"/>
        <v>0</v>
      </c>
      <c r="H155" s="49" t="s">
        <v>14</v>
      </c>
      <c r="I155" s="61"/>
    </row>
    <row r="156" s="31" customFormat="1" ht="61" customHeight="1" spans="1:9">
      <c r="A156" s="44">
        <v>47</v>
      </c>
      <c r="B156" s="45" t="s">
        <v>290</v>
      </c>
      <c r="C156" s="45" t="s">
        <v>291</v>
      </c>
      <c r="D156" s="46" t="s">
        <v>226</v>
      </c>
      <c r="E156" s="47">
        <v>62</v>
      </c>
      <c r="F156" s="50"/>
      <c r="G156" s="48">
        <f t="shared" si="3"/>
        <v>0</v>
      </c>
      <c r="H156" s="49" t="s">
        <v>14</v>
      </c>
      <c r="I156" s="61"/>
    </row>
    <row r="157" s="30" customFormat="1" ht="25" customHeight="1" spans="1:9">
      <c r="A157" s="40" t="s">
        <v>292</v>
      </c>
      <c r="B157" s="52" t="s">
        <v>293</v>
      </c>
      <c r="C157" s="52"/>
      <c r="D157" s="53"/>
      <c r="E157" s="54"/>
      <c r="F157" s="54"/>
      <c r="G157" s="43">
        <f>SUM(G158:G177)</f>
        <v>0</v>
      </c>
      <c r="H157" s="56"/>
      <c r="I157" s="62"/>
    </row>
    <row r="158" s="31" customFormat="1" ht="98" customHeight="1" spans="1:9">
      <c r="A158" s="63">
        <v>1</v>
      </c>
      <c r="B158" s="45" t="s">
        <v>294</v>
      </c>
      <c r="C158" s="45" t="s">
        <v>295</v>
      </c>
      <c r="D158" s="46" t="s">
        <v>43</v>
      </c>
      <c r="E158" s="47">
        <v>217.3</v>
      </c>
      <c r="F158" s="50"/>
      <c r="G158" s="48">
        <f t="shared" ref="G158:G177" si="4">E158*F158</f>
        <v>0</v>
      </c>
      <c r="H158" s="49" t="s">
        <v>14</v>
      </c>
      <c r="I158" s="61"/>
    </row>
    <row r="159" s="31" customFormat="1" ht="95" customHeight="1" spans="1:9">
      <c r="A159" s="44">
        <v>2</v>
      </c>
      <c r="B159" s="45" t="s">
        <v>296</v>
      </c>
      <c r="C159" s="45" t="s">
        <v>297</v>
      </c>
      <c r="D159" s="46" t="s">
        <v>43</v>
      </c>
      <c r="E159" s="47">
        <v>371.47</v>
      </c>
      <c r="F159" s="50"/>
      <c r="G159" s="48">
        <f t="shared" si="4"/>
        <v>0</v>
      </c>
      <c r="H159" s="49" t="s">
        <v>14</v>
      </c>
      <c r="I159" s="61"/>
    </row>
    <row r="160" s="31" customFormat="1" ht="95" customHeight="1" spans="1:9">
      <c r="A160" s="63">
        <v>3</v>
      </c>
      <c r="B160" s="45" t="s">
        <v>298</v>
      </c>
      <c r="C160" s="45" t="s">
        <v>299</v>
      </c>
      <c r="D160" s="46" t="s">
        <v>43</v>
      </c>
      <c r="E160" s="47">
        <v>726.65</v>
      </c>
      <c r="F160" s="50"/>
      <c r="G160" s="48">
        <f t="shared" si="4"/>
        <v>0</v>
      </c>
      <c r="H160" s="49" t="s">
        <v>14</v>
      </c>
      <c r="I160" s="61"/>
    </row>
    <row r="161" s="31" customFormat="1" ht="97" customHeight="1" spans="1:9">
      <c r="A161" s="44">
        <v>4</v>
      </c>
      <c r="B161" s="45" t="s">
        <v>300</v>
      </c>
      <c r="C161" s="45" t="s">
        <v>301</v>
      </c>
      <c r="D161" s="46" t="s">
        <v>43</v>
      </c>
      <c r="E161" s="47">
        <v>88.3</v>
      </c>
      <c r="F161" s="50"/>
      <c r="G161" s="48">
        <f t="shared" si="4"/>
        <v>0</v>
      </c>
      <c r="H161" s="49" t="s">
        <v>14</v>
      </c>
      <c r="I161" s="61"/>
    </row>
    <row r="162" s="31" customFormat="1" ht="86" customHeight="1" spans="1:9">
      <c r="A162" s="63">
        <v>5</v>
      </c>
      <c r="B162" s="45" t="s">
        <v>302</v>
      </c>
      <c r="C162" s="45" t="s">
        <v>303</v>
      </c>
      <c r="D162" s="46" t="s">
        <v>43</v>
      </c>
      <c r="E162" s="47">
        <v>423.21</v>
      </c>
      <c r="F162" s="50"/>
      <c r="G162" s="48">
        <f t="shared" si="4"/>
        <v>0</v>
      </c>
      <c r="H162" s="49" t="s">
        <v>14</v>
      </c>
      <c r="I162" s="61"/>
    </row>
    <row r="163" s="31" customFormat="1" ht="86" customHeight="1" spans="1:9">
      <c r="A163" s="44">
        <v>6</v>
      </c>
      <c r="B163" s="45" t="s">
        <v>304</v>
      </c>
      <c r="C163" s="45" t="s">
        <v>305</v>
      </c>
      <c r="D163" s="46" t="s">
        <v>43</v>
      </c>
      <c r="E163" s="47">
        <v>596.66</v>
      </c>
      <c r="F163" s="50"/>
      <c r="G163" s="48">
        <f t="shared" si="4"/>
        <v>0</v>
      </c>
      <c r="H163" s="49" t="s">
        <v>14</v>
      </c>
      <c r="I163" s="61"/>
    </row>
    <row r="164" s="31" customFormat="1" ht="86" customHeight="1" spans="1:9">
      <c r="A164" s="63">
        <v>7</v>
      </c>
      <c r="B164" s="45" t="s">
        <v>306</v>
      </c>
      <c r="C164" s="45" t="s">
        <v>307</v>
      </c>
      <c r="D164" s="46" t="s">
        <v>43</v>
      </c>
      <c r="E164" s="47">
        <v>63.35</v>
      </c>
      <c r="F164" s="50"/>
      <c r="G164" s="48">
        <f t="shared" si="4"/>
        <v>0</v>
      </c>
      <c r="H164" s="49" t="s">
        <v>14</v>
      </c>
      <c r="I164" s="61"/>
    </row>
    <row r="165" s="31" customFormat="1" ht="94" customHeight="1" spans="1:9">
      <c r="A165" s="44">
        <v>8</v>
      </c>
      <c r="B165" s="45" t="s">
        <v>308</v>
      </c>
      <c r="C165" s="45" t="s">
        <v>309</v>
      </c>
      <c r="D165" s="46" t="s">
        <v>43</v>
      </c>
      <c r="E165" s="47">
        <v>177.7</v>
      </c>
      <c r="F165" s="50"/>
      <c r="G165" s="48">
        <f t="shared" si="4"/>
        <v>0</v>
      </c>
      <c r="H165" s="49" t="s">
        <v>14</v>
      </c>
      <c r="I165" s="61"/>
    </row>
    <row r="166" s="31" customFormat="1" ht="106" customHeight="1" spans="1:9">
      <c r="A166" s="63">
        <v>9</v>
      </c>
      <c r="B166" s="45" t="s">
        <v>310</v>
      </c>
      <c r="C166" s="45" t="s">
        <v>311</v>
      </c>
      <c r="D166" s="46" t="s">
        <v>43</v>
      </c>
      <c r="E166" s="47">
        <v>177.7</v>
      </c>
      <c r="F166" s="50"/>
      <c r="G166" s="48">
        <f t="shared" si="4"/>
        <v>0</v>
      </c>
      <c r="H166" s="49" t="s">
        <v>14</v>
      </c>
      <c r="I166" s="61"/>
    </row>
    <row r="167" s="31" customFormat="1" ht="106" customHeight="1" spans="1:9">
      <c r="A167" s="44">
        <v>10</v>
      </c>
      <c r="B167" s="45" t="s">
        <v>312</v>
      </c>
      <c r="C167" s="45" t="s">
        <v>313</v>
      </c>
      <c r="D167" s="46" t="s">
        <v>43</v>
      </c>
      <c r="E167" s="47">
        <v>19.05</v>
      </c>
      <c r="F167" s="50"/>
      <c r="G167" s="48">
        <f t="shared" si="4"/>
        <v>0</v>
      </c>
      <c r="H167" s="49" t="s">
        <v>14</v>
      </c>
      <c r="I167" s="61"/>
    </row>
    <row r="168" s="31" customFormat="1" ht="61" customHeight="1" spans="1:9">
      <c r="A168" s="63">
        <v>11</v>
      </c>
      <c r="B168" s="45" t="s">
        <v>314</v>
      </c>
      <c r="C168" s="45" t="s">
        <v>315</v>
      </c>
      <c r="D168" s="46" t="s">
        <v>132</v>
      </c>
      <c r="E168" s="47">
        <v>2</v>
      </c>
      <c r="F168" s="50"/>
      <c r="G168" s="48">
        <f t="shared" si="4"/>
        <v>0</v>
      </c>
      <c r="H168" s="49" t="s">
        <v>14</v>
      </c>
      <c r="I168" s="61"/>
    </row>
    <row r="169" s="31" customFormat="1" ht="63" customHeight="1" spans="1:9">
      <c r="A169" s="44">
        <v>12</v>
      </c>
      <c r="B169" s="45" t="s">
        <v>316</v>
      </c>
      <c r="C169" s="45" t="s">
        <v>317</v>
      </c>
      <c r="D169" s="46" t="s">
        <v>132</v>
      </c>
      <c r="E169" s="47">
        <v>248</v>
      </c>
      <c r="F169" s="50"/>
      <c r="G169" s="48">
        <f t="shared" si="4"/>
        <v>0</v>
      </c>
      <c r="H169" s="49" t="s">
        <v>14</v>
      </c>
      <c r="I169" s="61"/>
    </row>
    <row r="170" s="31" customFormat="1" ht="64" customHeight="1" spans="1:9">
      <c r="A170" s="63">
        <v>13</v>
      </c>
      <c r="B170" s="45" t="s">
        <v>318</v>
      </c>
      <c r="C170" s="45" t="s">
        <v>319</v>
      </c>
      <c r="D170" s="46" t="s">
        <v>132</v>
      </c>
      <c r="E170" s="47">
        <v>8</v>
      </c>
      <c r="F170" s="50"/>
      <c r="G170" s="48">
        <f t="shared" si="4"/>
        <v>0</v>
      </c>
      <c r="H170" s="49" t="s">
        <v>14</v>
      </c>
      <c r="I170" s="61"/>
    </row>
    <row r="171" s="31" customFormat="1" ht="61" customHeight="1" spans="1:9">
      <c r="A171" s="44">
        <v>14</v>
      </c>
      <c r="B171" s="45" t="s">
        <v>320</v>
      </c>
      <c r="C171" s="45" t="s">
        <v>321</v>
      </c>
      <c r="D171" s="46" t="s">
        <v>132</v>
      </c>
      <c r="E171" s="47">
        <v>5</v>
      </c>
      <c r="F171" s="50"/>
      <c r="G171" s="48">
        <f t="shared" si="4"/>
        <v>0</v>
      </c>
      <c r="H171" s="49" t="s">
        <v>14</v>
      </c>
      <c r="I171" s="61"/>
    </row>
    <row r="172" s="31" customFormat="1" ht="59" customHeight="1" spans="1:9">
      <c r="A172" s="63">
        <v>15</v>
      </c>
      <c r="B172" s="45" t="s">
        <v>322</v>
      </c>
      <c r="C172" s="45" t="s">
        <v>323</v>
      </c>
      <c r="D172" s="46" t="s">
        <v>324</v>
      </c>
      <c r="E172" s="47">
        <v>84</v>
      </c>
      <c r="F172" s="50"/>
      <c r="G172" s="48">
        <f t="shared" si="4"/>
        <v>0</v>
      </c>
      <c r="H172" s="49" t="s">
        <v>14</v>
      </c>
      <c r="I172" s="61"/>
    </row>
    <row r="173" s="31" customFormat="1" ht="60" customHeight="1" spans="1:9">
      <c r="A173" s="44">
        <v>16</v>
      </c>
      <c r="B173" s="45" t="s">
        <v>325</v>
      </c>
      <c r="C173" s="45" t="s">
        <v>323</v>
      </c>
      <c r="D173" s="46" t="s">
        <v>324</v>
      </c>
      <c r="E173" s="47">
        <v>62</v>
      </c>
      <c r="F173" s="50"/>
      <c r="G173" s="48">
        <f t="shared" si="4"/>
        <v>0</v>
      </c>
      <c r="H173" s="49" t="s">
        <v>14</v>
      </c>
      <c r="I173" s="61"/>
    </row>
    <row r="174" s="31" customFormat="1" ht="61" customHeight="1" spans="1:9">
      <c r="A174" s="63">
        <v>17</v>
      </c>
      <c r="B174" s="45" t="s">
        <v>326</v>
      </c>
      <c r="C174" s="45" t="s">
        <v>323</v>
      </c>
      <c r="D174" s="46" t="s">
        <v>324</v>
      </c>
      <c r="E174" s="47">
        <v>61</v>
      </c>
      <c r="F174" s="50"/>
      <c r="G174" s="48">
        <f t="shared" si="4"/>
        <v>0</v>
      </c>
      <c r="H174" s="49" t="s">
        <v>14</v>
      </c>
      <c r="I174" s="61"/>
    </row>
    <row r="175" s="31" customFormat="1" ht="66" customHeight="1" spans="1:9">
      <c r="A175" s="44">
        <v>18</v>
      </c>
      <c r="B175" s="45" t="s">
        <v>327</v>
      </c>
      <c r="C175" s="45" t="s">
        <v>328</v>
      </c>
      <c r="D175" s="46" t="s">
        <v>81</v>
      </c>
      <c r="E175" s="47">
        <v>62</v>
      </c>
      <c r="F175" s="50"/>
      <c r="G175" s="48">
        <f t="shared" si="4"/>
        <v>0</v>
      </c>
      <c r="H175" s="49" t="s">
        <v>14</v>
      </c>
      <c r="I175" s="61"/>
    </row>
    <row r="176" s="31" customFormat="1" ht="63" customHeight="1" spans="1:9">
      <c r="A176" s="63">
        <v>19</v>
      </c>
      <c r="B176" s="45" t="s">
        <v>329</v>
      </c>
      <c r="C176" s="45" t="s">
        <v>330</v>
      </c>
      <c r="D176" s="46" t="s">
        <v>324</v>
      </c>
      <c r="E176" s="47">
        <v>186</v>
      </c>
      <c r="F176" s="50"/>
      <c r="G176" s="48">
        <f t="shared" si="4"/>
        <v>0</v>
      </c>
      <c r="H176" s="49" t="s">
        <v>14</v>
      </c>
      <c r="I176" s="61"/>
    </row>
    <row r="177" s="31" customFormat="1" ht="60" customHeight="1" spans="1:9">
      <c r="A177" s="44">
        <v>20</v>
      </c>
      <c r="B177" s="45" t="s">
        <v>331</v>
      </c>
      <c r="C177" s="45" t="s">
        <v>323</v>
      </c>
      <c r="D177" s="46" t="s">
        <v>324</v>
      </c>
      <c r="E177" s="47">
        <v>2</v>
      </c>
      <c r="F177" s="50"/>
      <c r="G177" s="48">
        <f t="shared" si="4"/>
        <v>0</v>
      </c>
      <c r="H177" s="49" t="s">
        <v>14</v>
      </c>
      <c r="I177" s="61"/>
    </row>
    <row r="178" s="30" customFormat="1" ht="22" customHeight="1" spans="1:9">
      <c r="A178" s="40" t="s">
        <v>332</v>
      </c>
      <c r="B178" s="53" t="s">
        <v>333</v>
      </c>
      <c r="C178" s="52"/>
      <c r="D178" s="53"/>
      <c r="E178" s="54"/>
      <c r="F178" s="54"/>
      <c r="G178" s="43">
        <f>SUM(G179:G181)</f>
        <v>0</v>
      </c>
      <c r="H178" s="49"/>
      <c r="I178" s="86"/>
    </row>
    <row r="179" s="26" customFormat="1" ht="71" customHeight="1" spans="1:9">
      <c r="A179" s="64">
        <v>1</v>
      </c>
      <c r="B179" s="45" t="s">
        <v>334</v>
      </c>
      <c r="C179" s="65" t="s">
        <v>335</v>
      </c>
      <c r="D179" s="46" t="s">
        <v>336</v>
      </c>
      <c r="E179" s="66">
        <v>1</v>
      </c>
      <c r="F179" s="66"/>
      <c r="G179" s="67">
        <f t="shared" ref="G179:G181" si="5">E179*F179</f>
        <v>0</v>
      </c>
      <c r="H179" s="49" t="s">
        <v>14</v>
      </c>
      <c r="I179" s="87"/>
    </row>
    <row r="180" s="31" customFormat="1" ht="90" customHeight="1" spans="1:9">
      <c r="A180" s="64">
        <v>2</v>
      </c>
      <c r="B180" s="45" t="s">
        <v>337</v>
      </c>
      <c r="C180" s="45" t="s">
        <v>338</v>
      </c>
      <c r="D180" s="46" t="s">
        <v>339</v>
      </c>
      <c r="E180" s="66">
        <v>5600</v>
      </c>
      <c r="F180" s="66"/>
      <c r="G180" s="67">
        <f t="shared" si="5"/>
        <v>0</v>
      </c>
      <c r="H180" s="49" t="s">
        <v>14</v>
      </c>
      <c r="I180" s="87"/>
    </row>
    <row r="181" s="31" customFormat="1" ht="30" customHeight="1" spans="1:9">
      <c r="A181" s="64">
        <v>3</v>
      </c>
      <c r="B181" s="49" t="s">
        <v>340</v>
      </c>
      <c r="C181" s="49"/>
      <c r="D181" s="68" t="s">
        <v>19</v>
      </c>
      <c r="E181" s="69">
        <v>5600</v>
      </c>
      <c r="F181" s="69"/>
      <c r="G181" s="70">
        <f t="shared" si="5"/>
        <v>0</v>
      </c>
      <c r="H181" s="49" t="s">
        <v>14</v>
      </c>
      <c r="I181" s="87"/>
    </row>
    <row r="182" s="30" customFormat="1" ht="23" customHeight="1" spans="1:9">
      <c r="A182" s="40" t="s">
        <v>341</v>
      </c>
      <c r="B182" s="42" t="s">
        <v>342</v>
      </c>
      <c r="C182" s="71"/>
      <c r="D182" s="42"/>
      <c r="E182" s="72"/>
      <c r="F182" s="72"/>
      <c r="G182" s="43">
        <f>SUM(G183:G185)</f>
        <v>0</v>
      </c>
      <c r="H182" s="71"/>
      <c r="I182" s="62"/>
    </row>
    <row r="183" s="26" customFormat="1" ht="45" customHeight="1" spans="1:9">
      <c r="A183" s="64">
        <v>1</v>
      </c>
      <c r="B183" s="73" t="s">
        <v>343</v>
      </c>
      <c r="C183" s="49" t="s">
        <v>344</v>
      </c>
      <c r="D183" s="68" t="s">
        <v>345</v>
      </c>
      <c r="E183" s="74">
        <f>G3+G16+G109+G157+G178</f>
        <v>0</v>
      </c>
      <c r="F183" s="75"/>
      <c r="G183" s="67">
        <f t="shared" ref="G183:G185" si="6">E183*F183</f>
        <v>0</v>
      </c>
      <c r="H183" s="49" t="s">
        <v>346</v>
      </c>
      <c r="I183" s="87"/>
    </row>
    <row r="184" s="26" customFormat="1" ht="42" customHeight="1" spans="1:9">
      <c r="A184" s="64">
        <v>2</v>
      </c>
      <c r="B184" s="73" t="s">
        <v>347</v>
      </c>
      <c r="C184" s="49" t="s">
        <v>348</v>
      </c>
      <c r="D184" s="68" t="s">
        <v>345</v>
      </c>
      <c r="E184" s="74">
        <f>G3+G16+G109+G157+G178+G183</f>
        <v>0</v>
      </c>
      <c r="F184" s="75"/>
      <c r="G184" s="67">
        <f t="shared" si="6"/>
        <v>0</v>
      </c>
      <c r="H184" s="49" t="s">
        <v>349</v>
      </c>
      <c r="I184" s="87"/>
    </row>
    <row r="185" s="26" customFormat="1" ht="54" customHeight="1" spans="1:9">
      <c r="A185" s="64">
        <v>3</v>
      </c>
      <c r="B185" s="73" t="s">
        <v>350</v>
      </c>
      <c r="C185" s="49"/>
      <c r="D185" s="68" t="s">
        <v>345</v>
      </c>
      <c r="E185" s="74">
        <f>G3+G16+G109+G157+G178+G183</f>
        <v>0</v>
      </c>
      <c r="F185" s="75"/>
      <c r="G185" s="67">
        <f t="shared" si="6"/>
        <v>0</v>
      </c>
      <c r="H185" s="49" t="s">
        <v>349</v>
      </c>
      <c r="I185" s="87"/>
    </row>
    <row r="186" s="30" customFormat="1" ht="23" customHeight="1" spans="1:9">
      <c r="A186" s="37" t="s">
        <v>351</v>
      </c>
      <c r="B186" s="39" t="s">
        <v>352</v>
      </c>
      <c r="C186" s="76" t="s">
        <v>353</v>
      </c>
      <c r="D186" s="39" t="s">
        <v>345</v>
      </c>
      <c r="E186" s="77"/>
      <c r="F186" s="78"/>
      <c r="G186" s="79">
        <f>G3+G16+G109+G157+G178+G182</f>
        <v>0</v>
      </c>
      <c r="H186" s="76"/>
      <c r="I186" s="88"/>
    </row>
    <row r="187" s="29" customFormat="1" ht="23" customHeight="1" spans="1:9">
      <c r="A187" s="37" t="s">
        <v>354</v>
      </c>
      <c r="B187" s="39" t="s">
        <v>355</v>
      </c>
      <c r="C187" s="76" t="s">
        <v>356</v>
      </c>
      <c r="D187" s="39" t="s">
        <v>345</v>
      </c>
      <c r="E187" s="77">
        <f>G186</f>
        <v>0</v>
      </c>
      <c r="F187" s="80"/>
      <c r="G187" s="79">
        <f>E187*F187</f>
        <v>0</v>
      </c>
      <c r="H187" s="76" t="s">
        <v>357</v>
      </c>
      <c r="I187" s="88"/>
    </row>
    <row r="188" s="29" customFormat="1" ht="23" customHeight="1" spans="1:8">
      <c r="A188" s="37" t="s">
        <v>358</v>
      </c>
      <c r="B188" s="39" t="s">
        <v>359</v>
      </c>
      <c r="C188" s="39"/>
      <c r="D188" s="39"/>
      <c r="E188" s="81"/>
      <c r="F188" s="81"/>
      <c r="G188" s="79">
        <f>G186+G187</f>
        <v>0</v>
      </c>
      <c r="H188" s="82"/>
    </row>
    <row r="189" customFormat="1" ht="100" customHeight="1" spans="1:8">
      <c r="A189" s="83" t="s">
        <v>360</v>
      </c>
      <c r="B189" s="84"/>
      <c r="C189" s="84"/>
      <c r="D189" s="84"/>
      <c r="E189" s="85"/>
      <c r="F189" s="85"/>
      <c r="G189" s="84"/>
      <c r="H189" s="84"/>
    </row>
  </sheetData>
  <mergeCells count="3">
    <mergeCell ref="A1:H1"/>
    <mergeCell ref="B188:F188"/>
    <mergeCell ref="A189:H189"/>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1" sqref="A1:C1"/>
    </sheetView>
  </sheetViews>
  <sheetFormatPr defaultColWidth="9" defaultRowHeight="13.5" outlineLevelCol="2"/>
  <cols>
    <col min="1" max="1" width="22.625" customWidth="1"/>
    <col min="2" max="2" width="8.625" customWidth="1"/>
    <col min="3" max="3" width="45.625" customWidth="1"/>
  </cols>
  <sheetData>
    <row r="1" ht="82" customHeight="1" spans="1:3">
      <c r="A1" s="89" t="s">
        <v>361</v>
      </c>
      <c r="B1" s="90"/>
      <c r="C1" s="90"/>
    </row>
    <row r="2" ht="61" customHeight="1" spans="1:3">
      <c r="A2" s="91" t="s">
        <v>362</v>
      </c>
      <c r="B2" s="91"/>
      <c r="C2" s="91"/>
    </row>
    <row r="3" ht="72" customHeight="1" spans="1:3">
      <c r="A3" s="92" t="s">
        <v>363</v>
      </c>
      <c r="B3" s="93" t="s">
        <v>364</v>
      </c>
      <c r="C3" s="94">
        <f>限价!G186</f>
        <v>4342120.83019991</v>
      </c>
    </row>
    <row r="4" ht="41" customHeight="1" spans="1:3">
      <c r="A4" s="95" t="s">
        <v>365</v>
      </c>
      <c r="B4" s="96" t="s">
        <v>366</v>
      </c>
      <c r="C4" s="97">
        <f>C3</f>
        <v>4342120.83019991</v>
      </c>
    </row>
    <row r="5" ht="37" customHeight="1" spans="1:3">
      <c r="A5" s="92" t="s">
        <v>367</v>
      </c>
      <c r="B5" s="98" t="s">
        <v>364</v>
      </c>
      <c r="C5" s="94">
        <f>限价!G183</f>
        <v>128615.306896251</v>
      </c>
    </row>
    <row r="6" ht="43" customHeight="1" spans="1:3">
      <c r="A6" s="98"/>
      <c r="B6" s="98" t="s">
        <v>368</v>
      </c>
      <c r="C6" s="97">
        <f>C5</f>
        <v>128615.306896251</v>
      </c>
    </row>
    <row r="7" ht="14.25" spans="1:3">
      <c r="A7" s="99"/>
      <c r="B7" s="100"/>
      <c r="C7" s="100"/>
    </row>
    <row r="8" ht="14.25" spans="1:3">
      <c r="A8" s="100"/>
      <c r="B8" s="100"/>
      <c r="C8" s="100"/>
    </row>
    <row r="9" ht="14.25" spans="1:3">
      <c r="A9" s="100" t="s">
        <v>365</v>
      </c>
      <c r="B9" s="101" t="s">
        <v>365</v>
      </c>
      <c r="C9" s="101"/>
    </row>
    <row r="10" ht="84" customHeight="1" spans="1:3">
      <c r="A10" s="100" t="s">
        <v>369</v>
      </c>
      <c r="B10" s="102" t="s">
        <v>365</v>
      </c>
      <c r="C10" s="102"/>
    </row>
    <row r="11" ht="48" customHeight="1" spans="1:3">
      <c r="A11" s="100" t="s">
        <v>370</v>
      </c>
      <c r="B11" s="102"/>
      <c r="C11" s="102"/>
    </row>
    <row r="12" ht="42" customHeight="1" spans="1:3">
      <c r="A12" s="100" t="s">
        <v>371</v>
      </c>
      <c r="B12" s="102"/>
      <c r="C12" s="102"/>
    </row>
    <row r="13" ht="14.25" spans="1:3">
      <c r="A13" s="100" t="s">
        <v>365</v>
      </c>
      <c r="B13" s="103"/>
      <c r="C13" s="103"/>
    </row>
    <row r="14" ht="108" customHeight="1" spans="1:3">
      <c r="A14" s="95" t="s">
        <v>365</v>
      </c>
      <c r="B14" s="100" t="s">
        <v>372</v>
      </c>
      <c r="C14" s="100"/>
    </row>
  </sheetData>
  <mergeCells count="10">
    <mergeCell ref="A1:C1"/>
    <mergeCell ref="A2:C2"/>
    <mergeCell ref="B7:C7"/>
    <mergeCell ref="B8:C8"/>
    <mergeCell ref="B9:C9"/>
    <mergeCell ref="B10:C10"/>
    <mergeCell ref="B11:C11"/>
    <mergeCell ref="B12:C12"/>
    <mergeCell ref="B13:C13"/>
    <mergeCell ref="B14:C14"/>
  </mergeCells>
  <printOptions horizontalCentered="1"/>
  <pageMargins left="0" right="0"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0"/>
  <sheetViews>
    <sheetView workbookViewId="0">
      <selection activeCell="A1" sqref="A1:H1"/>
    </sheetView>
  </sheetViews>
  <sheetFormatPr defaultColWidth="9" defaultRowHeight="13.5"/>
  <cols>
    <col min="1" max="1" width="5.625" style="32" customWidth="1"/>
    <col min="2" max="2" width="13.0833333333333" style="26" customWidth="1"/>
    <col min="3" max="3" width="35" style="26" customWidth="1"/>
    <col min="4" max="4" width="5.16666666666667" style="32" customWidth="1"/>
    <col min="5" max="5" width="13.5" style="33" customWidth="1"/>
    <col min="6" max="6" width="8.5" style="32" customWidth="1"/>
    <col min="7" max="7" width="11.7583333333333" style="26" customWidth="1"/>
    <col min="8" max="8" width="28.5" style="26" customWidth="1"/>
    <col min="9" max="9" width="9" style="26" customWidth="1"/>
    <col min="10" max="10" width="29.125" style="26" customWidth="1"/>
    <col min="11" max="16382" width="9" style="26"/>
  </cols>
  <sheetData>
    <row r="1" s="26" customFormat="1" ht="80" customHeight="1" spans="1:8">
      <c r="A1" s="34" t="s">
        <v>373</v>
      </c>
      <c r="B1" s="35"/>
      <c r="C1" s="35"/>
      <c r="D1" s="35"/>
      <c r="E1" s="36"/>
      <c r="F1" s="35"/>
      <c r="G1" s="35"/>
      <c r="H1" s="35"/>
    </row>
    <row r="2" s="27" customFormat="1" ht="43" customHeight="1" spans="1:9">
      <c r="A2" s="37" t="s">
        <v>1</v>
      </c>
      <c r="B2" s="37" t="s">
        <v>2</v>
      </c>
      <c r="C2" s="37" t="s">
        <v>3</v>
      </c>
      <c r="D2" s="37" t="s">
        <v>4</v>
      </c>
      <c r="E2" s="38" t="s">
        <v>5</v>
      </c>
      <c r="F2" s="39" t="s">
        <v>6</v>
      </c>
      <c r="G2" s="37" t="s">
        <v>7</v>
      </c>
      <c r="H2" s="39" t="s">
        <v>8</v>
      </c>
      <c r="I2" s="59"/>
    </row>
    <row r="3" s="28" customFormat="1" ht="14.25" spans="1:9">
      <c r="A3" s="40" t="s">
        <v>9</v>
      </c>
      <c r="B3" s="41" t="s">
        <v>10</v>
      </c>
      <c r="C3" s="42"/>
      <c r="D3" s="40"/>
      <c r="E3" s="43"/>
      <c r="F3" s="43"/>
      <c r="G3" s="43">
        <f>SUM(G4:G15)</f>
        <v>1153557.33213</v>
      </c>
      <c r="H3" s="42"/>
      <c r="I3" s="60"/>
    </row>
    <row r="4" s="27" customFormat="1" ht="90" spans="1:9">
      <c r="A4" s="44">
        <v>1</v>
      </c>
      <c r="B4" s="45" t="s">
        <v>11</v>
      </c>
      <c r="C4" s="45" t="s">
        <v>12</v>
      </c>
      <c r="D4" s="46" t="s">
        <v>13</v>
      </c>
      <c r="E4" s="47">
        <v>1552.96</v>
      </c>
      <c r="F4" s="48">
        <f>195.5*1.05</f>
        <v>205.275</v>
      </c>
      <c r="G4" s="48">
        <f>E4*F4</f>
        <v>318783.864</v>
      </c>
      <c r="H4" s="49" t="s">
        <v>14</v>
      </c>
      <c r="I4" s="61"/>
    </row>
    <row r="5" s="26" customFormat="1" ht="106" customHeight="1" spans="1:9">
      <c r="A5" s="44">
        <v>2</v>
      </c>
      <c r="B5" s="45" t="s">
        <v>15</v>
      </c>
      <c r="C5" s="45" t="s">
        <v>16</v>
      </c>
      <c r="D5" s="46" t="s">
        <v>13</v>
      </c>
      <c r="E5" s="47">
        <v>270</v>
      </c>
      <c r="F5" s="50">
        <f>244.1*1.05</f>
        <v>256.305</v>
      </c>
      <c r="G5" s="48">
        <f>E5*F5</f>
        <v>69202.35</v>
      </c>
      <c r="H5" s="49" t="s">
        <v>14</v>
      </c>
      <c r="I5" s="61"/>
    </row>
    <row r="6" s="26" customFormat="1" ht="118" customHeight="1" spans="1:9">
      <c r="A6" s="44">
        <v>3</v>
      </c>
      <c r="B6" s="45" t="s">
        <v>17</v>
      </c>
      <c r="C6" s="45" t="s">
        <v>18</v>
      </c>
      <c r="D6" s="46" t="s">
        <v>19</v>
      </c>
      <c r="E6" s="47">
        <v>20903</v>
      </c>
      <c r="F6" s="50">
        <f>14.85*1.05</f>
        <v>15.5925</v>
      </c>
      <c r="G6" s="48">
        <f>E6*F6</f>
        <v>325930.0275</v>
      </c>
      <c r="H6" s="49" t="s">
        <v>14</v>
      </c>
      <c r="I6" s="61"/>
    </row>
    <row r="7" s="27" customFormat="1" ht="71" customHeight="1" spans="1:9">
      <c r="A7" s="44">
        <v>4</v>
      </c>
      <c r="B7" s="45" t="s">
        <v>20</v>
      </c>
      <c r="C7" s="45" t="s">
        <v>21</v>
      </c>
      <c r="D7" s="46" t="s">
        <v>19</v>
      </c>
      <c r="E7" s="47">
        <v>1149.24</v>
      </c>
      <c r="F7" s="50">
        <f>10.94*1.05</f>
        <v>11.487</v>
      </c>
      <c r="G7" s="48">
        <f>E7*F7</f>
        <v>13201.31988</v>
      </c>
      <c r="H7" s="49" t="s">
        <v>14</v>
      </c>
      <c r="I7" s="61"/>
    </row>
    <row r="8" s="26" customFormat="1" ht="62" customHeight="1" spans="1:9">
      <c r="A8" s="44">
        <v>5</v>
      </c>
      <c r="B8" s="45" t="s">
        <v>22</v>
      </c>
      <c r="C8" s="45" t="s">
        <v>23</v>
      </c>
      <c r="D8" s="46" t="s">
        <v>19</v>
      </c>
      <c r="E8" s="47">
        <v>1149.24</v>
      </c>
      <c r="F8" s="50">
        <f>11.8*1.05</f>
        <v>12.39</v>
      </c>
      <c r="G8" s="48">
        <f>E8*F8</f>
        <v>14239.0836</v>
      </c>
      <c r="H8" s="49" t="s">
        <v>14</v>
      </c>
      <c r="I8" s="61"/>
    </row>
    <row r="9" s="26" customFormat="1" ht="59" customHeight="1" spans="1:9">
      <c r="A9" s="44">
        <v>6</v>
      </c>
      <c r="B9" s="45" t="s">
        <v>24</v>
      </c>
      <c r="C9" s="45" t="s">
        <v>23</v>
      </c>
      <c r="D9" s="46" t="s">
        <v>19</v>
      </c>
      <c r="E9" s="47">
        <v>2564.82</v>
      </c>
      <c r="F9" s="50">
        <f>11.8*1.05</f>
        <v>12.39</v>
      </c>
      <c r="G9" s="48">
        <f t="shared" ref="G9:G15" si="0">E9*F9</f>
        <v>31778.1198</v>
      </c>
      <c r="H9" s="49" t="s">
        <v>14</v>
      </c>
      <c r="I9" s="61"/>
    </row>
    <row r="10" s="26" customFormat="1" ht="73" customHeight="1" spans="1:9">
      <c r="A10" s="44">
        <v>7</v>
      </c>
      <c r="B10" s="45" t="s">
        <v>25</v>
      </c>
      <c r="C10" s="45" t="s">
        <v>26</v>
      </c>
      <c r="D10" s="46" t="s">
        <v>19</v>
      </c>
      <c r="E10" s="47">
        <v>1828.9</v>
      </c>
      <c r="F10" s="50">
        <f>13.24*1.05</f>
        <v>13.902</v>
      </c>
      <c r="G10" s="48">
        <f t="shared" si="0"/>
        <v>25425.3678</v>
      </c>
      <c r="H10" s="49" t="s">
        <v>14</v>
      </c>
      <c r="I10" s="61"/>
    </row>
    <row r="11" s="29" customFormat="1" ht="72" customHeight="1" spans="1:9">
      <c r="A11" s="44">
        <v>8</v>
      </c>
      <c r="B11" s="45" t="s">
        <v>27</v>
      </c>
      <c r="C11" s="45" t="s">
        <v>28</v>
      </c>
      <c r="D11" s="46" t="s">
        <v>19</v>
      </c>
      <c r="E11" s="47">
        <v>1828.9</v>
      </c>
      <c r="F11" s="51">
        <f>14.85*1.05</f>
        <v>15.5925</v>
      </c>
      <c r="G11" s="48">
        <f t="shared" si="0"/>
        <v>28517.12325</v>
      </c>
      <c r="H11" s="49" t="s">
        <v>14</v>
      </c>
      <c r="I11" s="61"/>
    </row>
    <row r="12" s="26" customFormat="1" ht="75" customHeight="1" spans="1:9">
      <c r="A12" s="44">
        <v>9</v>
      </c>
      <c r="B12" s="45" t="s">
        <v>29</v>
      </c>
      <c r="C12" s="45" t="s">
        <v>30</v>
      </c>
      <c r="D12" s="46" t="s">
        <v>13</v>
      </c>
      <c r="E12" s="47">
        <v>68.95</v>
      </c>
      <c r="F12" s="51">
        <f>278.28*1.05</f>
        <v>292.194</v>
      </c>
      <c r="G12" s="48">
        <f t="shared" si="0"/>
        <v>20146.7763</v>
      </c>
      <c r="H12" s="49" t="s">
        <v>14</v>
      </c>
      <c r="I12" s="61"/>
    </row>
    <row r="13" s="26" customFormat="1" ht="75" customHeight="1" spans="1:9">
      <c r="A13" s="44">
        <v>10</v>
      </c>
      <c r="B13" s="45" t="s">
        <v>31</v>
      </c>
      <c r="C13" s="45" t="s">
        <v>32</v>
      </c>
      <c r="D13" s="46" t="s">
        <v>33</v>
      </c>
      <c r="E13" s="47">
        <v>15.64</v>
      </c>
      <c r="F13" s="51">
        <f>5150*1.05</f>
        <v>5407.5</v>
      </c>
      <c r="G13" s="48">
        <f t="shared" si="0"/>
        <v>84573.3</v>
      </c>
      <c r="H13" s="49" t="s">
        <v>14</v>
      </c>
      <c r="I13" s="61"/>
    </row>
    <row r="14" s="26" customFormat="1" ht="83" customHeight="1" spans="1:9">
      <c r="A14" s="44">
        <v>11</v>
      </c>
      <c r="B14" s="45" t="s">
        <v>34</v>
      </c>
      <c r="C14" s="45" t="s">
        <v>35</v>
      </c>
      <c r="D14" s="46" t="s">
        <v>13</v>
      </c>
      <c r="E14" s="47">
        <v>4</v>
      </c>
      <c r="F14" s="51">
        <f>1050*1.05</f>
        <v>1102.5</v>
      </c>
      <c r="G14" s="48">
        <f t="shared" si="0"/>
        <v>4410</v>
      </c>
      <c r="H14" s="49" t="s">
        <v>14</v>
      </c>
      <c r="I14" s="61"/>
    </row>
    <row r="15" s="26" customFormat="1" ht="89" customHeight="1" spans="1:9">
      <c r="A15" s="44">
        <v>12</v>
      </c>
      <c r="B15" s="45" t="s">
        <v>36</v>
      </c>
      <c r="C15" s="45" t="s">
        <v>35</v>
      </c>
      <c r="D15" s="46" t="s">
        <v>13</v>
      </c>
      <c r="E15" s="47">
        <v>180</v>
      </c>
      <c r="F15" s="51">
        <f>1150*1.05</f>
        <v>1207.5</v>
      </c>
      <c r="G15" s="48">
        <f t="shared" si="0"/>
        <v>217350</v>
      </c>
      <c r="H15" s="49" t="s">
        <v>14</v>
      </c>
      <c r="I15" s="61"/>
    </row>
    <row r="16" s="30" customFormat="1" ht="18" customHeight="1" spans="1:9">
      <c r="A16" s="40" t="s">
        <v>37</v>
      </c>
      <c r="B16" s="52" t="s">
        <v>38</v>
      </c>
      <c r="C16" s="52"/>
      <c r="D16" s="53"/>
      <c r="E16" s="54"/>
      <c r="F16" s="55"/>
      <c r="G16" s="43">
        <f>G17+G64</f>
        <v>1558945.56174</v>
      </c>
      <c r="H16" s="56"/>
      <c r="I16" s="62"/>
    </row>
    <row r="17" s="26" customFormat="1" spans="1:9">
      <c r="A17" s="44" t="s">
        <v>39</v>
      </c>
      <c r="B17" s="57" t="s">
        <v>40</v>
      </c>
      <c r="C17" s="57"/>
      <c r="D17" s="58"/>
      <c r="E17" s="50"/>
      <c r="F17" s="51"/>
      <c r="G17" s="48">
        <f>SUM(G18:G63)</f>
        <v>1195653.837</v>
      </c>
      <c r="H17" s="49"/>
      <c r="I17" s="61"/>
    </row>
    <row r="18" s="26" customFormat="1" ht="105" customHeight="1" spans="1:9">
      <c r="A18" s="44">
        <v>1</v>
      </c>
      <c r="B18" s="45" t="s">
        <v>41</v>
      </c>
      <c r="C18" s="45" t="s">
        <v>42</v>
      </c>
      <c r="D18" s="46" t="s">
        <v>43</v>
      </c>
      <c r="E18" s="47">
        <v>1889.05</v>
      </c>
      <c r="F18" s="51">
        <f>10*1.05</f>
        <v>10.5</v>
      </c>
      <c r="G18" s="48">
        <f t="shared" ref="G18:G64" si="1">E18*F18</f>
        <v>19835.025</v>
      </c>
      <c r="H18" s="49" t="s">
        <v>14</v>
      </c>
      <c r="I18" s="61"/>
    </row>
    <row r="19" s="29" customFormat="1" ht="78.75" spans="1:9">
      <c r="A19" s="44">
        <v>2</v>
      </c>
      <c r="B19" s="45" t="s">
        <v>44</v>
      </c>
      <c r="C19" s="45" t="s">
        <v>45</v>
      </c>
      <c r="D19" s="46" t="s">
        <v>19</v>
      </c>
      <c r="E19" s="47">
        <v>610.42</v>
      </c>
      <c r="F19" s="51">
        <f>75*1.05</f>
        <v>78.75</v>
      </c>
      <c r="G19" s="48">
        <f t="shared" si="1"/>
        <v>48070.575</v>
      </c>
      <c r="H19" s="49" t="s">
        <v>14</v>
      </c>
      <c r="I19" s="61"/>
    </row>
    <row r="20" s="26" customFormat="1" ht="90" spans="1:9">
      <c r="A20" s="44">
        <v>3</v>
      </c>
      <c r="B20" s="45" t="s">
        <v>46</v>
      </c>
      <c r="C20" s="45" t="s">
        <v>47</v>
      </c>
      <c r="D20" s="46" t="s">
        <v>19</v>
      </c>
      <c r="E20" s="47">
        <v>83.1</v>
      </c>
      <c r="F20" s="51">
        <f>75*1.05</f>
        <v>78.75</v>
      </c>
      <c r="G20" s="48">
        <f t="shared" si="1"/>
        <v>6544.125</v>
      </c>
      <c r="H20" s="49" t="s">
        <v>14</v>
      </c>
      <c r="I20" s="61"/>
    </row>
    <row r="21" s="26" customFormat="1" ht="82" customHeight="1" spans="1:9">
      <c r="A21" s="44">
        <v>4</v>
      </c>
      <c r="B21" s="45" t="s">
        <v>48</v>
      </c>
      <c r="C21" s="45" t="s">
        <v>49</v>
      </c>
      <c r="D21" s="46" t="s">
        <v>19</v>
      </c>
      <c r="E21" s="47">
        <v>507.52</v>
      </c>
      <c r="F21" s="51">
        <f>35*1.05</f>
        <v>36.75</v>
      </c>
      <c r="G21" s="48">
        <f t="shared" si="1"/>
        <v>18651.36</v>
      </c>
      <c r="H21" s="49" t="s">
        <v>14</v>
      </c>
      <c r="I21" s="61"/>
    </row>
    <row r="22" s="26" customFormat="1" ht="60" customHeight="1" spans="1:9">
      <c r="A22" s="44">
        <v>5</v>
      </c>
      <c r="B22" s="45" t="s">
        <v>50</v>
      </c>
      <c r="C22" s="45" t="s">
        <v>51</v>
      </c>
      <c r="D22" s="46" t="s">
        <v>43</v>
      </c>
      <c r="E22" s="47">
        <v>186</v>
      </c>
      <c r="F22" s="51">
        <f>18*1.05</f>
        <v>18.9</v>
      </c>
      <c r="G22" s="48">
        <f t="shared" si="1"/>
        <v>3515.4</v>
      </c>
      <c r="H22" s="49" t="s">
        <v>14</v>
      </c>
      <c r="I22" s="61"/>
    </row>
    <row r="23" s="26" customFormat="1" ht="61" customHeight="1" spans="1:9">
      <c r="A23" s="44">
        <v>6</v>
      </c>
      <c r="B23" s="45" t="s">
        <v>52</v>
      </c>
      <c r="C23" s="45" t="s">
        <v>53</v>
      </c>
      <c r="D23" s="46" t="s">
        <v>19</v>
      </c>
      <c r="E23" s="47">
        <v>1701.01</v>
      </c>
      <c r="F23" s="51">
        <f>15*1.05</f>
        <v>15.75</v>
      </c>
      <c r="G23" s="48">
        <f t="shared" si="1"/>
        <v>26790.9075</v>
      </c>
      <c r="H23" s="49" t="s">
        <v>14</v>
      </c>
      <c r="I23" s="61"/>
    </row>
    <row r="24" s="26" customFormat="1" ht="85" customHeight="1" spans="1:9">
      <c r="A24" s="44">
        <v>7</v>
      </c>
      <c r="B24" s="45" t="s">
        <v>54</v>
      </c>
      <c r="C24" s="45" t="s">
        <v>45</v>
      </c>
      <c r="D24" s="46" t="s">
        <v>19</v>
      </c>
      <c r="E24" s="47">
        <v>38.45</v>
      </c>
      <c r="F24" s="51">
        <f>90*1.05</f>
        <v>94.5</v>
      </c>
      <c r="G24" s="48">
        <f t="shared" si="1"/>
        <v>3633.525</v>
      </c>
      <c r="H24" s="49" t="s">
        <v>14</v>
      </c>
      <c r="I24" s="61"/>
    </row>
    <row r="25" s="26" customFormat="1" ht="54" customHeight="1" spans="1:9">
      <c r="A25" s="44">
        <v>8</v>
      </c>
      <c r="B25" s="45" t="s">
        <v>55</v>
      </c>
      <c r="C25" s="45" t="s">
        <v>56</v>
      </c>
      <c r="D25" s="46" t="s">
        <v>43</v>
      </c>
      <c r="E25" s="47">
        <v>167.4</v>
      </c>
      <c r="F25" s="51">
        <f>5.5*1.05</f>
        <v>5.775</v>
      </c>
      <c r="G25" s="48">
        <f t="shared" si="1"/>
        <v>966.735</v>
      </c>
      <c r="H25" s="49" t="s">
        <v>14</v>
      </c>
      <c r="I25" s="61"/>
    </row>
    <row r="26" s="26" customFormat="1" ht="134" customHeight="1" spans="1:9">
      <c r="A26" s="44">
        <v>9</v>
      </c>
      <c r="B26" s="45" t="s">
        <v>57</v>
      </c>
      <c r="C26" s="45" t="s">
        <v>58</v>
      </c>
      <c r="D26" s="46" t="s">
        <v>19</v>
      </c>
      <c r="E26" s="47">
        <v>72.11</v>
      </c>
      <c r="F26" s="51">
        <f>100*1.05</f>
        <v>105</v>
      </c>
      <c r="G26" s="48">
        <f t="shared" si="1"/>
        <v>7571.55</v>
      </c>
      <c r="H26" s="49" t="s">
        <v>14</v>
      </c>
      <c r="I26" s="61"/>
    </row>
    <row r="27" s="29" customFormat="1" ht="96" customHeight="1" spans="1:9">
      <c r="A27" s="44">
        <v>10</v>
      </c>
      <c r="B27" s="45" t="s">
        <v>59</v>
      </c>
      <c r="C27" s="45" t="s">
        <v>60</v>
      </c>
      <c r="D27" s="46" t="s">
        <v>19</v>
      </c>
      <c r="E27" s="47">
        <v>718.67</v>
      </c>
      <c r="F27" s="51">
        <f>80*1.05</f>
        <v>84</v>
      </c>
      <c r="G27" s="48">
        <f t="shared" si="1"/>
        <v>60368.28</v>
      </c>
      <c r="H27" s="49" t="s">
        <v>14</v>
      </c>
      <c r="I27" s="61"/>
    </row>
    <row r="28" s="26" customFormat="1" ht="99" customHeight="1" spans="1:9">
      <c r="A28" s="44">
        <v>11</v>
      </c>
      <c r="B28" s="45" t="s">
        <v>61</v>
      </c>
      <c r="C28" s="45" t="s">
        <v>62</v>
      </c>
      <c r="D28" s="46" t="s">
        <v>19</v>
      </c>
      <c r="E28" s="47">
        <v>254.16</v>
      </c>
      <c r="F28" s="51">
        <f>80*1.05</f>
        <v>84</v>
      </c>
      <c r="G28" s="48">
        <f t="shared" si="1"/>
        <v>21349.44</v>
      </c>
      <c r="H28" s="49" t="s">
        <v>14</v>
      </c>
      <c r="I28" s="61"/>
    </row>
    <row r="29" s="26" customFormat="1" ht="104" customHeight="1" spans="1:9">
      <c r="A29" s="44">
        <v>12</v>
      </c>
      <c r="B29" s="45" t="s">
        <v>63</v>
      </c>
      <c r="C29" s="45" t="s">
        <v>64</v>
      </c>
      <c r="D29" s="46" t="s">
        <v>19</v>
      </c>
      <c r="E29" s="47">
        <v>1055.03</v>
      </c>
      <c r="F29" s="51">
        <f>110*1.05</f>
        <v>115.5</v>
      </c>
      <c r="G29" s="48">
        <f t="shared" si="1"/>
        <v>121855.965</v>
      </c>
      <c r="H29" s="49" t="s">
        <v>14</v>
      </c>
      <c r="I29" s="61"/>
    </row>
    <row r="30" s="26" customFormat="1" ht="110" customHeight="1" spans="1:9">
      <c r="A30" s="44">
        <v>13</v>
      </c>
      <c r="B30" s="45" t="s">
        <v>65</v>
      </c>
      <c r="C30" s="45" t="s">
        <v>66</v>
      </c>
      <c r="D30" s="46" t="s">
        <v>19</v>
      </c>
      <c r="E30" s="47">
        <v>1308.52</v>
      </c>
      <c r="F30" s="51">
        <f>100*1.05</f>
        <v>105</v>
      </c>
      <c r="G30" s="48">
        <f t="shared" si="1"/>
        <v>137394.6</v>
      </c>
      <c r="H30" s="49" t="s">
        <v>14</v>
      </c>
      <c r="I30" s="61"/>
    </row>
    <row r="31" s="26" customFormat="1" ht="104" customHeight="1" spans="1:9">
      <c r="A31" s="44">
        <v>14</v>
      </c>
      <c r="B31" s="45" t="s">
        <v>67</v>
      </c>
      <c r="C31" s="45" t="s">
        <v>68</v>
      </c>
      <c r="D31" s="46" t="s">
        <v>19</v>
      </c>
      <c r="E31" s="47">
        <v>129.15</v>
      </c>
      <c r="F31" s="51">
        <f t="shared" ref="F31:F34" si="2">120*1.05</f>
        <v>126</v>
      </c>
      <c r="G31" s="48">
        <f t="shared" si="1"/>
        <v>16272.9</v>
      </c>
      <c r="H31" s="49" t="s">
        <v>14</v>
      </c>
      <c r="I31" s="61"/>
    </row>
    <row r="32" s="26" customFormat="1" ht="109" customHeight="1" spans="1:9">
      <c r="A32" s="44">
        <v>15</v>
      </c>
      <c r="B32" s="45" t="s">
        <v>69</v>
      </c>
      <c r="C32" s="45" t="s">
        <v>70</v>
      </c>
      <c r="D32" s="46" t="s">
        <v>19</v>
      </c>
      <c r="E32" s="47">
        <v>729.26</v>
      </c>
      <c r="F32" s="51">
        <f t="shared" si="2"/>
        <v>126</v>
      </c>
      <c r="G32" s="48">
        <f t="shared" si="1"/>
        <v>91886.76</v>
      </c>
      <c r="H32" s="49" t="s">
        <v>14</v>
      </c>
      <c r="I32" s="61"/>
    </row>
    <row r="33" s="26" customFormat="1" ht="93" customHeight="1" spans="1:9">
      <c r="A33" s="44">
        <v>16</v>
      </c>
      <c r="B33" s="45" t="s">
        <v>71</v>
      </c>
      <c r="C33" s="45" t="s">
        <v>72</v>
      </c>
      <c r="D33" s="46" t="s">
        <v>19</v>
      </c>
      <c r="E33" s="47">
        <v>1533.65</v>
      </c>
      <c r="F33" s="51">
        <f>50*1.05</f>
        <v>52.5</v>
      </c>
      <c r="G33" s="48">
        <f t="shared" si="1"/>
        <v>80516.625</v>
      </c>
      <c r="H33" s="49" t="s">
        <v>14</v>
      </c>
      <c r="I33" s="61"/>
    </row>
    <row r="34" s="29" customFormat="1" ht="110" customHeight="1" spans="1:9">
      <c r="A34" s="44">
        <v>17</v>
      </c>
      <c r="B34" s="45" t="s">
        <v>73</v>
      </c>
      <c r="C34" s="45" t="s">
        <v>74</v>
      </c>
      <c r="D34" s="46" t="s">
        <v>19</v>
      </c>
      <c r="E34" s="47">
        <v>24.98</v>
      </c>
      <c r="F34" s="51">
        <f t="shared" si="2"/>
        <v>126</v>
      </c>
      <c r="G34" s="48">
        <f t="shared" si="1"/>
        <v>3147.48</v>
      </c>
      <c r="H34" s="49" t="s">
        <v>14</v>
      </c>
      <c r="I34" s="61"/>
    </row>
    <row r="35" s="26" customFormat="1" ht="74" customHeight="1" spans="1:9">
      <c r="A35" s="44">
        <v>18</v>
      </c>
      <c r="B35" s="45" t="s">
        <v>75</v>
      </c>
      <c r="C35" s="45" t="s">
        <v>76</v>
      </c>
      <c r="D35" s="46" t="s">
        <v>19</v>
      </c>
      <c r="E35" s="47">
        <v>352.43</v>
      </c>
      <c r="F35" s="51">
        <f>48*1.05</f>
        <v>50.4</v>
      </c>
      <c r="G35" s="48">
        <f t="shared" si="1"/>
        <v>17762.472</v>
      </c>
      <c r="H35" s="49" t="s">
        <v>14</v>
      </c>
      <c r="I35" s="61"/>
    </row>
    <row r="36" s="26" customFormat="1" ht="71" customHeight="1" spans="1:9">
      <c r="A36" s="44">
        <v>19</v>
      </c>
      <c r="B36" s="45" t="s">
        <v>77</v>
      </c>
      <c r="C36" s="45" t="s">
        <v>78</v>
      </c>
      <c r="D36" s="46" t="s">
        <v>43</v>
      </c>
      <c r="E36" s="47">
        <v>283.83</v>
      </c>
      <c r="F36" s="51">
        <f>80*1.05</f>
        <v>84</v>
      </c>
      <c r="G36" s="48">
        <f t="shared" si="1"/>
        <v>23841.72</v>
      </c>
      <c r="H36" s="49" t="s">
        <v>14</v>
      </c>
      <c r="I36" s="61"/>
    </row>
    <row r="37" s="26" customFormat="1" ht="70" customHeight="1" spans="1:9">
      <c r="A37" s="44">
        <v>20</v>
      </c>
      <c r="B37" s="45" t="s">
        <v>79</v>
      </c>
      <c r="C37" s="45" t="s">
        <v>80</v>
      </c>
      <c r="D37" s="46" t="s">
        <v>81</v>
      </c>
      <c r="E37" s="47">
        <v>63</v>
      </c>
      <c r="F37" s="51">
        <f>35*1.05</f>
        <v>36.75</v>
      </c>
      <c r="G37" s="48">
        <f t="shared" si="1"/>
        <v>2315.25</v>
      </c>
      <c r="H37" s="49" t="s">
        <v>14</v>
      </c>
      <c r="I37" s="61"/>
    </row>
    <row r="38" s="26" customFormat="1" ht="131" customHeight="1" spans="1:9">
      <c r="A38" s="44">
        <v>21</v>
      </c>
      <c r="B38" s="45" t="s">
        <v>82</v>
      </c>
      <c r="C38" s="45" t="s">
        <v>83</v>
      </c>
      <c r="D38" s="46" t="s">
        <v>19</v>
      </c>
      <c r="E38" s="47">
        <v>109.04</v>
      </c>
      <c r="F38" s="51">
        <f>110*1.05</f>
        <v>115.5</v>
      </c>
      <c r="G38" s="48">
        <f t="shared" si="1"/>
        <v>12594.12</v>
      </c>
      <c r="H38" s="49" t="s">
        <v>14</v>
      </c>
      <c r="I38" s="61"/>
    </row>
    <row r="39" s="26" customFormat="1" ht="61" customHeight="1" spans="1:9">
      <c r="A39" s="44">
        <v>22</v>
      </c>
      <c r="B39" s="45" t="s">
        <v>84</v>
      </c>
      <c r="C39" s="45" t="s">
        <v>85</v>
      </c>
      <c r="D39" s="46" t="s">
        <v>81</v>
      </c>
      <c r="E39" s="47">
        <v>62</v>
      </c>
      <c r="F39" s="51">
        <f>10*1.05</f>
        <v>10.5</v>
      </c>
      <c r="G39" s="48">
        <f t="shared" si="1"/>
        <v>651</v>
      </c>
      <c r="H39" s="49" t="s">
        <v>14</v>
      </c>
      <c r="I39" s="61"/>
    </row>
    <row r="40" s="26" customFormat="1" ht="82" customHeight="1" spans="1:9">
      <c r="A40" s="44">
        <v>23</v>
      </c>
      <c r="B40" s="45" t="s">
        <v>86</v>
      </c>
      <c r="C40" s="45" t="s">
        <v>87</v>
      </c>
      <c r="D40" s="46" t="s">
        <v>19</v>
      </c>
      <c r="E40" s="47">
        <v>237.13</v>
      </c>
      <c r="F40" s="51">
        <f>80*1.05</f>
        <v>84</v>
      </c>
      <c r="G40" s="48">
        <f t="shared" si="1"/>
        <v>19918.92</v>
      </c>
      <c r="H40" s="49" t="s">
        <v>14</v>
      </c>
      <c r="I40" s="61"/>
    </row>
    <row r="41" s="29" customFormat="1" ht="104" customHeight="1" spans="1:9">
      <c r="A41" s="44">
        <v>24</v>
      </c>
      <c r="B41" s="45" t="s">
        <v>88</v>
      </c>
      <c r="C41" s="45" t="s">
        <v>89</v>
      </c>
      <c r="D41" s="46" t="s">
        <v>43</v>
      </c>
      <c r="E41" s="47">
        <v>112.49</v>
      </c>
      <c r="F41" s="51">
        <f>35*1.05</f>
        <v>36.75</v>
      </c>
      <c r="G41" s="48">
        <f t="shared" si="1"/>
        <v>4134.0075</v>
      </c>
      <c r="H41" s="49" t="s">
        <v>14</v>
      </c>
      <c r="I41" s="61"/>
    </row>
    <row r="42" s="26" customFormat="1" ht="59" customHeight="1" spans="1:9">
      <c r="A42" s="44">
        <v>25</v>
      </c>
      <c r="B42" s="45" t="s">
        <v>90</v>
      </c>
      <c r="C42" s="45" t="s">
        <v>91</v>
      </c>
      <c r="D42" s="46" t="s">
        <v>19</v>
      </c>
      <c r="E42" s="47">
        <v>10.1</v>
      </c>
      <c r="F42" s="51">
        <f t="shared" ref="F42:F44" si="3">120*1.05</f>
        <v>126</v>
      </c>
      <c r="G42" s="48">
        <f t="shared" si="1"/>
        <v>1272.6</v>
      </c>
      <c r="H42" s="49" t="s">
        <v>14</v>
      </c>
      <c r="I42" s="61"/>
    </row>
    <row r="43" s="26" customFormat="1" ht="60" customHeight="1" spans="1:9">
      <c r="A43" s="44">
        <v>26</v>
      </c>
      <c r="B43" s="45" t="s">
        <v>92</v>
      </c>
      <c r="C43" s="45" t="s">
        <v>93</v>
      </c>
      <c r="D43" s="46" t="s">
        <v>19</v>
      </c>
      <c r="E43" s="47">
        <v>174.84</v>
      </c>
      <c r="F43" s="51">
        <f t="shared" si="3"/>
        <v>126</v>
      </c>
      <c r="G43" s="48">
        <f t="shared" si="1"/>
        <v>22029.84</v>
      </c>
      <c r="H43" s="49" t="s">
        <v>14</v>
      </c>
      <c r="I43" s="61"/>
    </row>
    <row r="44" s="26" customFormat="1" ht="59" customHeight="1" spans="1:9">
      <c r="A44" s="44">
        <v>27</v>
      </c>
      <c r="B44" s="45" t="s">
        <v>94</v>
      </c>
      <c r="C44" s="45" t="s">
        <v>93</v>
      </c>
      <c r="D44" s="46" t="s">
        <v>19</v>
      </c>
      <c r="E44" s="47">
        <v>59</v>
      </c>
      <c r="F44" s="51">
        <f t="shared" si="3"/>
        <v>126</v>
      </c>
      <c r="G44" s="48">
        <f t="shared" si="1"/>
        <v>7434</v>
      </c>
      <c r="H44" s="49" t="s">
        <v>14</v>
      </c>
      <c r="I44" s="61"/>
    </row>
    <row r="45" s="29" customFormat="1" ht="83" customHeight="1" spans="1:9">
      <c r="A45" s="44">
        <v>28</v>
      </c>
      <c r="B45" s="45" t="s">
        <v>95</v>
      </c>
      <c r="C45" s="45" t="s">
        <v>96</v>
      </c>
      <c r="D45" s="46" t="s">
        <v>19</v>
      </c>
      <c r="E45" s="47">
        <v>7.18</v>
      </c>
      <c r="F45" s="51">
        <f>150*1.05</f>
        <v>157.5</v>
      </c>
      <c r="G45" s="48">
        <f t="shared" si="1"/>
        <v>1130.85</v>
      </c>
      <c r="H45" s="49" t="s">
        <v>14</v>
      </c>
      <c r="I45" s="61"/>
    </row>
    <row r="46" s="26" customFormat="1" ht="82" customHeight="1" spans="1:9">
      <c r="A46" s="44">
        <v>29</v>
      </c>
      <c r="B46" s="45" t="s">
        <v>97</v>
      </c>
      <c r="C46" s="45" t="s">
        <v>98</v>
      </c>
      <c r="D46" s="46" t="s">
        <v>19</v>
      </c>
      <c r="E46" s="47">
        <v>186.87</v>
      </c>
      <c r="F46" s="51">
        <f>130*1.05</f>
        <v>136.5</v>
      </c>
      <c r="G46" s="48">
        <f t="shared" si="1"/>
        <v>25507.755</v>
      </c>
      <c r="H46" s="49" t="s">
        <v>14</v>
      </c>
      <c r="I46" s="61"/>
    </row>
    <row r="47" s="26" customFormat="1" ht="70" customHeight="1" spans="1:9">
      <c r="A47" s="44">
        <v>30</v>
      </c>
      <c r="B47" s="45" t="s">
        <v>99</v>
      </c>
      <c r="C47" s="45" t="s">
        <v>100</v>
      </c>
      <c r="D47" s="46" t="s">
        <v>101</v>
      </c>
      <c r="E47" s="47">
        <v>4</v>
      </c>
      <c r="F47" s="51">
        <f>100*1.05</f>
        <v>105</v>
      </c>
      <c r="G47" s="48">
        <f t="shared" si="1"/>
        <v>420</v>
      </c>
      <c r="H47" s="49" t="s">
        <v>14</v>
      </c>
      <c r="I47" s="61"/>
    </row>
    <row r="48" s="26" customFormat="1" ht="71" customHeight="1" spans="1:9">
      <c r="A48" s="44">
        <v>31</v>
      </c>
      <c r="B48" s="45" t="s">
        <v>102</v>
      </c>
      <c r="C48" s="45" t="s">
        <v>103</v>
      </c>
      <c r="D48" s="46" t="s">
        <v>101</v>
      </c>
      <c r="E48" s="47">
        <v>17</v>
      </c>
      <c r="F48" s="51">
        <f>100*1.05</f>
        <v>105</v>
      </c>
      <c r="G48" s="48">
        <f t="shared" si="1"/>
        <v>1785</v>
      </c>
      <c r="H48" s="49" t="s">
        <v>14</v>
      </c>
      <c r="I48" s="61"/>
    </row>
    <row r="49" s="26" customFormat="1" ht="73" customHeight="1" spans="1:9">
      <c r="A49" s="44">
        <v>32</v>
      </c>
      <c r="B49" s="45" t="s">
        <v>104</v>
      </c>
      <c r="C49" s="45" t="s">
        <v>105</v>
      </c>
      <c r="D49" s="46" t="s">
        <v>101</v>
      </c>
      <c r="E49" s="47">
        <v>75</v>
      </c>
      <c r="F49" s="51">
        <f>150*1.05</f>
        <v>157.5</v>
      </c>
      <c r="G49" s="48">
        <f t="shared" si="1"/>
        <v>11812.5</v>
      </c>
      <c r="H49" s="49" t="s">
        <v>14</v>
      </c>
      <c r="I49" s="61"/>
    </row>
    <row r="50" s="26" customFormat="1" ht="71" customHeight="1" spans="1:9">
      <c r="A50" s="44">
        <v>33</v>
      </c>
      <c r="B50" s="45" t="s">
        <v>106</v>
      </c>
      <c r="C50" s="45" t="s">
        <v>107</v>
      </c>
      <c r="D50" s="46" t="s">
        <v>43</v>
      </c>
      <c r="E50" s="47">
        <v>1662.91</v>
      </c>
      <c r="F50" s="51">
        <f>30*1.05</f>
        <v>31.5</v>
      </c>
      <c r="G50" s="48">
        <f t="shared" si="1"/>
        <v>52381.665</v>
      </c>
      <c r="H50" s="49" t="s">
        <v>14</v>
      </c>
      <c r="I50" s="61"/>
    </row>
    <row r="51" s="26" customFormat="1" ht="45" spans="1:9">
      <c r="A51" s="44">
        <v>34</v>
      </c>
      <c r="B51" s="45" t="s">
        <v>108</v>
      </c>
      <c r="C51" s="45" t="s">
        <v>109</v>
      </c>
      <c r="D51" s="46" t="s">
        <v>19</v>
      </c>
      <c r="E51" s="47">
        <v>57.47</v>
      </c>
      <c r="F51" s="51">
        <f>300*1.05</f>
        <v>315</v>
      </c>
      <c r="G51" s="48">
        <f t="shared" si="1"/>
        <v>18103.05</v>
      </c>
      <c r="H51" s="49" t="s">
        <v>14</v>
      </c>
      <c r="I51" s="61"/>
    </row>
    <row r="52" s="26" customFormat="1" ht="45" spans="1:9">
      <c r="A52" s="44">
        <v>35</v>
      </c>
      <c r="B52" s="45" t="s">
        <v>110</v>
      </c>
      <c r="C52" s="45" t="s">
        <v>111</v>
      </c>
      <c r="D52" s="46" t="s">
        <v>19</v>
      </c>
      <c r="E52" s="47">
        <v>154.88</v>
      </c>
      <c r="F52" s="51">
        <f>300*1.05</f>
        <v>315</v>
      </c>
      <c r="G52" s="48">
        <f t="shared" si="1"/>
        <v>48787.2</v>
      </c>
      <c r="H52" s="49" t="s">
        <v>14</v>
      </c>
      <c r="I52" s="61"/>
    </row>
    <row r="53" s="29" customFormat="1" ht="63" customHeight="1" spans="1:9">
      <c r="A53" s="44">
        <v>36</v>
      </c>
      <c r="B53" s="45" t="s">
        <v>112</v>
      </c>
      <c r="C53" s="45" t="s">
        <v>113</v>
      </c>
      <c r="D53" s="46" t="s">
        <v>19</v>
      </c>
      <c r="E53" s="47">
        <v>257.78</v>
      </c>
      <c r="F53" s="51">
        <f>120*1.05</f>
        <v>126</v>
      </c>
      <c r="G53" s="48">
        <f t="shared" si="1"/>
        <v>32480.28</v>
      </c>
      <c r="H53" s="49" t="s">
        <v>14</v>
      </c>
      <c r="I53" s="61"/>
    </row>
    <row r="54" s="26" customFormat="1" ht="95" customHeight="1" spans="1:9">
      <c r="A54" s="44">
        <v>37</v>
      </c>
      <c r="B54" s="45" t="s">
        <v>114</v>
      </c>
      <c r="C54" s="45" t="s">
        <v>115</v>
      </c>
      <c r="D54" s="46" t="s">
        <v>19</v>
      </c>
      <c r="E54" s="47">
        <v>0.89</v>
      </c>
      <c r="F54" s="51">
        <f t="shared" ref="F54:F57" si="4">150*1.05</f>
        <v>157.5</v>
      </c>
      <c r="G54" s="48">
        <f t="shared" si="1"/>
        <v>140.175</v>
      </c>
      <c r="H54" s="49" t="s">
        <v>14</v>
      </c>
      <c r="I54" s="61"/>
    </row>
    <row r="55" s="26" customFormat="1" ht="74" customHeight="1" spans="1:9">
      <c r="A55" s="44">
        <v>38</v>
      </c>
      <c r="B55" s="45" t="s">
        <v>116</v>
      </c>
      <c r="C55" s="45" t="s">
        <v>117</v>
      </c>
      <c r="D55" s="46" t="s">
        <v>101</v>
      </c>
      <c r="E55" s="47">
        <v>2</v>
      </c>
      <c r="F55" s="51">
        <f>100*1.05</f>
        <v>105</v>
      </c>
      <c r="G55" s="48">
        <f t="shared" si="1"/>
        <v>210</v>
      </c>
      <c r="H55" s="49" t="s">
        <v>14</v>
      </c>
      <c r="I55" s="61"/>
    </row>
    <row r="56" s="26" customFormat="1" ht="73" customHeight="1" spans="1:9">
      <c r="A56" s="44">
        <v>39</v>
      </c>
      <c r="B56" s="45" t="s">
        <v>118</v>
      </c>
      <c r="C56" s="45" t="s">
        <v>119</v>
      </c>
      <c r="D56" s="46" t="s">
        <v>101</v>
      </c>
      <c r="E56" s="47">
        <v>62</v>
      </c>
      <c r="F56" s="51">
        <f t="shared" si="4"/>
        <v>157.5</v>
      </c>
      <c r="G56" s="48">
        <f t="shared" si="1"/>
        <v>9765</v>
      </c>
      <c r="H56" s="49" t="s">
        <v>14</v>
      </c>
      <c r="I56" s="61"/>
    </row>
    <row r="57" s="26" customFormat="1" ht="94" customHeight="1" spans="1:9">
      <c r="A57" s="44">
        <v>40</v>
      </c>
      <c r="B57" s="45" t="s">
        <v>120</v>
      </c>
      <c r="C57" s="45" t="s">
        <v>121</v>
      </c>
      <c r="D57" s="46" t="s">
        <v>19</v>
      </c>
      <c r="E57" s="47">
        <v>2.72</v>
      </c>
      <c r="F57" s="51">
        <f t="shared" si="4"/>
        <v>157.5</v>
      </c>
      <c r="G57" s="48">
        <f t="shared" si="1"/>
        <v>428.4</v>
      </c>
      <c r="H57" s="49" t="s">
        <v>14</v>
      </c>
      <c r="I57" s="61"/>
    </row>
    <row r="58" s="29" customFormat="1" ht="163" customHeight="1" spans="1:9">
      <c r="A58" s="44">
        <v>41</v>
      </c>
      <c r="B58" s="45" t="s">
        <v>122</v>
      </c>
      <c r="C58" s="45" t="s">
        <v>123</v>
      </c>
      <c r="D58" s="46" t="s">
        <v>19</v>
      </c>
      <c r="E58" s="47">
        <v>1657.03</v>
      </c>
      <c r="F58" s="51">
        <f>75*1.05</f>
        <v>78.75</v>
      </c>
      <c r="G58" s="48">
        <f t="shared" si="1"/>
        <v>130491.1125</v>
      </c>
      <c r="H58" s="49" t="s">
        <v>14</v>
      </c>
      <c r="I58" s="61"/>
    </row>
    <row r="59" s="26" customFormat="1" ht="137" customHeight="1" spans="1:9">
      <c r="A59" s="44">
        <v>42</v>
      </c>
      <c r="B59" s="45" t="s">
        <v>124</v>
      </c>
      <c r="C59" s="45" t="s">
        <v>125</v>
      </c>
      <c r="D59" s="46" t="s">
        <v>19</v>
      </c>
      <c r="E59" s="47">
        <v>682.52</v>
      </c>
      <c r="F59" s="50">
        <f>75*1.05</f>
        <v>78.75</v>
      </c>
      <c r="G59" s="48">
        <f t="shared" si="1"/>
        <v>53748.45</v>
      </c>
      <c r="H59" s="49" t="s">
        <v>14</v>
      </c>
      <c r="I59" s="61"/>
    </row>
    <row r="60" s="26" customFormat="1" ht="88" customHeight="1" spans="1:9">
      <c r="A60" s="44">
        <v>43</v>
      </c>
      <c r="B60" s="45" t="s">
        <v>126</v>
      </c>
      <c r="C60" s="45" t="s">
        <v>127</v>
      </c>
      <c r="D60" s="46" t="s">
        <v>43</v>
      </c>
      <c r="E60" s="47">
        <v>433.49</v>
      </c>
      <c r="F60" s="50">
        <f>25*1.05</f>
        <v>26.25</v>
      </c>
      <c r="G60" s="48">
        <f t="shared" si="1"/>
        <v>11379.1125</v>
      </c>
      <c r="H60" s="49" t="s">
        <v>14</v>
      </c>
      <c r="I60" s="61"/>
    </row>
    <row r="61" s="26" customFormat="1" ht="88" customHeight="1" spans="1:9">
      <c r="A61" s="44">
        <v>44</v>
      </c>
      <c r="B61" s="45" t="s">
        <v>128</v>
      </c>
      <c r="C61" s="45" t="s">
        <v>129</v>
      </c>
      <c r="D61" s="46" t="s">
        <v>43</v>
      </c>
      <c r="E61" s="47">
        <v>316.46</v>
      </c>
      <c r="F61" s="50">
        <f>35*1.05</f>
        <v>36.75</v>
      </c>
      <c r="G61" s="48">
        <f t="shared" si="1"/>
        <v>11629.905</v>
      </c>
      <c r="H61" s="49" t="s">
        <v>14</v>
      </c>
      <c r="I61" s="61"/>
    </row>
    <row r="62" s="29" customFormat="1" ht="50" customHeight="1" spans="1:9">
      <c r="A62" s="44">
        <v>45</v>
      </c>
      <c r="B62" s="45" t="s">
        <v>130</v>
      </c>
      <c r="C62" s="45" t="s">
        <v>131</v>
      </c>
      <c r="D62" s="46" t="s">
        <v>132</v>
      </c>
      <c r="E62" s="47">
        <v>248</v>
      </c>
      <c r="F62" s="50">
        <f>6*1.05</f>
        <v>6.3</v>
      </c>
      <c r="G62" s="48">
        <f t="shared" si="1"/>
        <v>1562.4</v>
      </c>
      <c r="H62" s="49" t="s">
        <v>14</v>
      </c>
      <c r="I62" s="61"/>
    </row>
    <row r="63" s="26" customFormat="1" ht="55" customHeight="1" spans="1:9">
      <c r="A63" s="44">
        <v>46</v>
      </c>
      <c r="B63" s="45" t="s">
        <v>133</v>
      </c>
      <c r="C63" s="45" t="s">
        <v>134</v>
      </c>
      <c r="D63" s="46" t="s">
        <v>132</v>
      </c>
      <c r="E63" s="47">
        <v>1132</v>
      </c>
      <c r="F63" s="50">
        <f>3*1.05</f>
        <v>3.15</v>
      </c>
      <c r="G63" s="48">
        <f t="shared" si="1"/>
        <v>3565.8</v>
      </c>
      <c r="H63" s="49" t="s">
        <v>14</v>
      </c>
      <c r="I63" s="61"/>
    </row>
    <row r="64" s="26" customFormat="1" ht="15" customHeight="1" spans="1:9">
      <c r="A64" s="44" t="s">
        <v>135</v>
      </c>
      <c r="B64" s="57" t="s">
        <v>136</v>
      </c>
      <c r="C64" s="57"/>
      <c r="D64" s="58"/>
      <c r="E64" s="50"/>
      <c r="F64" s="50"/>
      <c r="G64" s="48">
        <f>SUM(G65:G108)</f>
        <v>363291.72474</v>
      </c>
      <c r="H64" s="49"/>
      <c r="I64" s="61"/>
    </row>
    <row r="65" s="26" customFormat="1" ht="104" customHeight="1" spans="1:9">
      <c r="A65" s="44">
        <v>1</v>
      </c>
      <c r="B65" s="45" t="s">
        <v>41</v>
      </c>
      <c r="C65" s="45" t="s">
        <v>137</v>
      </c>
      <c r="D65" s="46" t="s">
        <v>43</v>
      </c>
      <c r="E65" s="47">
        <v>481.98</v>
      </c>
      <c r="F65" s="50">
        <f>10*1.05</f>
        <v>10.5</v>
      </c>
      <c r="G65" s="48">
        <f t="shared" ref="G65:G108" si="5">E65*F65</f>
        <v>5060.79</v>
      </c>
      <c r="H65" s="49" t="s">
        <v>14</v>
      </c>
      <c r="I65" s="61"/>
    </row>
    <row r="66" s="29" customFormat="1" ht="63" customHeight="1" spans="1:9">
      <c r="A66" s="44">
        <v>2</v>
      </c>
      <c r="B66" s="45" t="s">
        <v>52</v>
      </c>
      <c r="C66" s="45" t="s">
        <v>53</v>
      </c>
      <c r="D66" s="46" t="s">
        <v>19</v>
      </c>
      <c r="E66" s="47">
        <v>868.63</v>
      </c>
      <c r="F66" s="50">
        <f>15*1.05</f>
        <v>15.75</v>
      </c>
      <c r="G66" s="48">
        <f t="shared" si="5"/>
        <v>13680.9225</v>
      </c>
      <c r="H66" s="49" t="s">
        <v>14</v>
      </c>
      <c r="I66" s="61"/>
    </row>
    <row r="67" s="26" customFormat="1" ht="81" customHeight="1" spans="1:9">
      <c r="A67" s="44">
        <v>3</v>
      </c>
      <c r="B67" s="45" t="s">
        <v>138</v>
      </c>
      <c r="C67" s="45" t="s">
        <v>45</v>
      </c>
      <c r="D67" s="46" t="s">
        <v>19</v>
      </c>
      <c r="E67" s="47">
        <v>5.88</v>
      </c>
      <c r="F67" s="50">
        <f>75*1.05</f>
        <v>78.75</v>
      </c>
      <c r="G67" s="48">
        <f t="shared" si="5"/>
        <v>463.05</v>
      </c>
      <c r="H67" s="49" t="s">
        <v>14</v>
      </c>
      <c r="I67" s="61"/>
    </row>
    <row r="68" s="26" customFormat="1" ht="86" customHeight="1" spans="1:9">
      <c r="A68" s="44">
        <v>4</v>
      </c>
      <c r="B68" s="45" t="s">
        <v>44</v>
      </c>
      <c r="C68" s="45" t="s">
        <v>45</v>
      </c>
      <c r="D68" s="46" t="s">
        <v>19</v>
      </c>
      <c r="E68" s="47">
        <v>105.63</v>
      </c>
      <c r="F68" s="50">
        <f>75*1.05</f>
        <v>78.75</v>
      </c>
      <c r="G68" s="48">
        <f t="shared" si="5"/>
        <v>8318.3625</v>
      </c>
      <c r="H68" s="49" t="s">
        <v>14</v>
      </c>
      <c r="I68" s="61"/>
    </row>
    <row r="69" s="26" customFormat="1" ht="56" customHeight="1" spans="1:9">
      <c r="A69" s="44">
        <v>5</v>
      </c>
      <c r="B69" s="45" t="s">
        <v>139</v>
      </c>
      <c r="C69" s="45" t="s">
        <v>140</v>
      </c>
      <c r="D69" s="46" t="s">
        <v>19</v>
      </c>
      <c r="E69" s="47">
        <v>84.97</v>
      </c>
      <c r="F69" s="50">
        <f>35*1.05</f>
        <v>36.75</v>
      </c>
      <c r="G69" s="48">
        <f t="shared" si="5"/>
        <v>3122.6475</v>
      </c>
      <c r="H69" s="49" t="s">
        <v>14</v>
      </c>
      <c r="I69" s="61"/>
    </row>
    <row r="70" s="26" customFormat="1" ht="82" customHeight="1" spans="1:9">
      <c r="A70" s="44">
        <v>6</v>
      </c>
      <c r="B70" s="45" t="s">
        <v>54</v>
      </c>
      <c r="C70" s="45" t="s">
        <v>45</v>
      </c>
      <c r="D70" s="46" t="s">
        <v>19</v>
      </c>
      <c r="E70" s="47">
        <v>30.99</v>
      </c>
      <c r="F70" s="50">
        <f>90*1.05</f>
        <v>94.5</v>
      </c>
      <c r="G70" s="48">
        <f t="shared" si="5"/>
        <v>2928.555</v>
      </c>
      <c r="H70" s="49" t="s">
        <v>14</v>
      </c>
      <c r="I70" s="61"/>
    </row>
    <row r="71" s="26" customFormat="1" ht="52" customHeight="1" spans="1:9">
      <c r="A71" s="44">
        <v>7</v>
      </c>
      <c r="B71" s="45" t="s">
        <v>55</v>
      </c>
      <c r="C71" s="45" t="s">
        <v>56</v>
      </c>
      <c r="D71" s="46" t="s">
        <v>43</v>
      </c>
      <c r="E71" s="47">
        <v>192.19</v>
      </c>
      <c r="F71" s="50">
        <f>5.5*1.05</f>
        <v>5.775</v>
      </c>
      <c r="G71" s="48">
        <f t="shared" si="5"/>
        <v>1109.89725</v>
      </c>
      <c r="H71" s="49" t="s">
        <v>14</v>
      </c>
      <c r="I71" s="61"/>
    </row>
    <row r="72" s="31" customFormat="1" ht="74" customHeight="1" spans="1:9">
      <c r="A72" s="44">
        <v>8</v>
      </c>
      <c r="B72" s="45" t="s">
        <v>116</v>
      </c>
      <c r="C72" s="45" t="s">
        <v>141</v>
      </c>
      <c r="D72" s="46" t="s">
        <v>101</v>
      </c>
      <c r="E72" s="47">
        <v>53</v>
      </c>
      <c r="F72" s="50">
        <f>100*1.05</f>
        <v>105</v>
      </c>
      <c r="G72" s="48">
        <f t="shared" si="5"/>
        <v>5565</v>
      </c>
      <c r="H72" s="49" t="s">
        <v>14</v>
      </c>
      <c r="I72" s="61"/>
    </row>
    <row r="73" s="31" customFormat="1" ht="93" customHeight="1" spans="1:9">
      <c r="A73" s="44">
        <v>9</v>
      </c>
      <c r="B73" s="45" t="s">
        <v>142</v>
      </c>
      <c r="C73" s="45" t="s">
        <v>143</v>
      </c>
      <c r="D73" s="46" t="s">
        <v>19</v>
      </c>
      <c r="E73" s="47">
        <v>31.55</v>
      </c>
      <c r="F73" s="50">
        <f>110*1.05</f>
        <v>115.5</v>
      </c>
      <c r="G73" s="48">
        <f t="shared" si="5"/>
        <v>3644.025</v>
      </c>
      <c r="H73" s="49" t="s">
        <v>14</v>
      </c>
      <c r="I73" s="61"/>
    </row>
    <row r="74" s="31" customFormat="1" ht="67" customHeight="1" spans="1:9">
      <c r="A74" s="44">
        <v>10</v>
      </c>
      <c r="B74" s="45" t="s">
        <v>144</v>
      </c>
      <c r="C74" s="45" t="s">
        <v>145</v>
      </c>
      <c r="D74" s="46" t="s">
        <v>43</v>
      </c>
      <c r="E74" s="47">
        <v>98.6</v>
      </c>
      <c r="F74" s="50">
        <f>3*1.05</f>
        <v>3.15</v>
      </c>
      <c r="G74" s="48">
        <f t="shared" si="5"/>
        <v>310.59</v>
      </c>
      <c r="H74" s="49" t="s">
        <v>14</v>
      </c>
      <c r="I74" s="61"/>
    </row>
    <row r="75" s="31" customFormat="1" ht="52" customHeight="1" spans="1:9">
      <c r="A75" s="44">
        <v>11</v>
      </c>
      <c r="B75" s="45" t="s">
        <v>146</v>
      </c>
      <c r="C75" s="45" t="s">
        <v>147</v>
      </c>
      <c r="D75" s="46" t="s">
        <v>132</v>
      </c>
      <c r="E75" s="47">
        <v>65</v>
      </c>
      <c r="F75" s="50">
        <f>100*1.05</f>
        <v>105</v>
      </c>
      <c r="G75" s="48">
        <f t="shared" si="5"/>
        <v>6825</v>
      </c>
      <c r="H75" s="49" t="s">
        <v>14</v>
      </c>
      <c r="I75" s="61"/>
    </row>
    <row r="76" s="31" customFormat="1" ht="87" customHeight="1" spans="1:9">
      <c r="A76" s="44">
        <v>12</v>
      </c>
      <c r="B76" s="45" t="s">
        <v>95</v>
      </c>
      <c r="C76" s="45" t="s">
        <v>96</v>
      </c>
      <c r="D76" s="46" t="s">
        <v>19</v>
      </c>
      <c r="E76" s="47">
        <v>18.96</v>
      </c>
      <c r="F76" s="50">
        <f>150*1.05</f>
        <v>157.5</v>
      </c>
      <c r="G76" s="48">
        <f t="shared" si="5"/>
        <v>2986.2</v>
      </c>
      <c r="H76" s="49" t="s">
        <v>14</v>
      </c>
      <c r="I76" s="61"/>
    </row>
    <row r="77" s="31" customFormat="1" ht="81" customHeight="1" spans="1:9">
      <c r="A77" s="44">
        <v>13</v>
      </c>
      <c r="B77" s="45" t="s">
        <v>148</v>
      </c>
      <c r="C77" s="45" t="s">
        <v>149</v>
      </c>
      <c r="D77" s="46" t="s">
        <v>43</v>
      </c>
      <c r="E77" s="47">
        <v>2735.06</v>
      </c>
      <c r="F77" s="50">
        <f>8*1.05</f>
        <v>8.4</v>
      </c>
      <c r="G77" s="48">
        <f t="shared" si="5"/>
        <v>22974.504</v>
      </c>
      <c r="H77" s="49" t="s">
        <v>14</v>
      </c>
      <c r="I77" s="61"/>
    </row>
    <row r="78" s="31" customFormat="1" ht="67" customHeight="1" spans="1:9">
      <c r="A78" s="44">
        <v>14</v>
      </c>
      <c r="B78" s="45" t="s">
        <v>150</v>
      </c>
      <c r="C78" s="45" t="s">
        <v>151</v>
      </c>
      <c r="D78" s="46" t="s">
        <v>43</v>
      </c>
      <c r="E78" s="47">
        <v>5.52</v>
      </c>
      <c r="F78" s="50">
        <f>5.5*1.05</f>
        <v>5.775</v>
      </c>
      <c r="G78" s="48">
        <f t="shared" si="5"/>
        <v>31.878</v>
      </c>
      <c r="H78" s="49" t="s">
        <v>14</v>
      </c>
      <c r="I78" s="61"/>
    </row>
    <row r="79" s="31" customFormat="1" ht="76" customHeight="1" spans="1:9">
      <c r="A79" s="44">
        <v>15</v>
      </c>
      <c r="B79" s="45" t="s">
        <v>102</v>
      </c>
      <c r="C79" s="45" t="s">
        <v>103</v>
      </c>
      <c r="D79" s="46" t="s">
        <v>101</v>
      </c>
      <c r="E79" s="47">
        <v>5</v>
      </c>
      <c r="F79" s="50">
        <f>100*1.05</f>
        <v>105</v>
      </c>
      <c r="G79" s="48">
        <f t="shared" si="5"/>
        <v>525</v>
      </c>
      <c r="H79" s="49" t="s">
        <v>14</v>
      </c>
      <c r="I79" s="61"/>
    </row>
    <row r="80" s="31" customFormat="1" ht="91" customHeight="1" spans="1:9">
      <c r="A80" s="44">
        <v>16</v>
      </c>
      <c r="B80" s="45" t="s">
        <v>152</v>
      </c>
      <c r="C80" s="45" t="s">
        <v>153</v>
      </c>
      <c r="D80" s="46" t="s">
        <v>19</v>
      </c>
      <c r="E80" s="47">
        <v>163.06</v>
      </c>
      <c r="F80" s="50">
        <f>150*1.05</f>
        <v>157.5</v>
      </c>
      <c r="G80" s="48">
        <f t="shared" si="5"/>
        <v>25681.95</v>
      </c>
      <c r="H80" s="49" t="s">
        <v>14</v>
      </c>
      <c r="I80" s="61"/>
    </row>
    <row r="81" s="31" customFormat="1" ht="121" customHeight="1" spans="1:9">
      <c r="A81" s="44">
        <v>17</v>
      </c>
      <c r="B81" s="45" t="s">
        <v>154</v>
      </c>
      <c r="C81" s="45" t="s">
        <v>155</v>
      </c>
      <c r="D81" s="46" t="s">
        <v>19</v>
      </c>
      <c r="E81" s="47">
        <v>6.72</v>
      </c>
      <c r="F81" s="50">
        <f>110*1.05</f>
        <v>115.5</v>
      </c>
      <c r="G81" s="48">
        <f t="shared" si="5"/>
        <v>776.16</v>
      </c>
      <c r="H81" s="49" t="s">
        <v>14</v>
      </c>
      <c r="I81" s="61"/>
    </row>
    <row r="82" s="31" customFormat="1" ht="104" customHeight="1" spans="1:9">
      <c r="A82" s="44">
        <v>18</v>
      </c>
      <c r="B82" s="45" t="s">
        <v>156</v>
      </c>
      <c r="C82" s="45" t="s">
        <v>157</v>
      </c>
      <c r="D82" s="46" t="s">
        <v>19</v>
      </c>
      <c r="E82" s="47">
        <v>34.07</v>
      </c>
      <c r="F82" s="50">
        <f t="shared" ref="F82:F87" si="6">120*1.05</f>
        <v>126</v>
      </c>
      <c r="G82" s="48">
        <f t="shared" si="5"/>
        <v>4292.82</v>
      </c>
      <c r="H82" s="49" t="s">
        <v>14</v>
      </c>
      <c r="I82" s="61"/>
    </row>
    <row r="83" s="31" customFormat="1" ht="101" customHeight="1" spans="1:9">
      <c r="A83" s="44">
        <v>19</v>
      </c>
      <c r="B83" s="45" t="s">
        <v>158</v>
      </c>
      <c r="C83" s="45" t="s">
        <v>159</v>
      </c>
      <c r="D83" s="46" t="s">
        <v>19</v>
      </c>
      <c r="E83" s="47">
        <v>195.7</v>
      </c>
      <c r="F83" s="50">
        <f>30*1.05</f>
        <v>31.5</v>
      </c>
      <c r="G83" s="48">
        <f t="shared" si="5"/>
        <v>6164.55</v>
      </c>
      <c r="H83" s="49" t="s">
        <v>14</v>
      </c>
      <c r="I83" s="61"/>
    </row>
    <row r="84" s="31" customFormat="1" ht="109" customHeight="1" spans="1:9">
      <c r="A84" s="44">
        <v>20</v>
      </c>
      <c r="B84" s="45" t="s">
        <v>67</v>
      </c>
      <c r="C84" s="45" t="s">
        <v>160</v>
      </c>
      <c r="D84" s="46" t="s">
        <v>19</v>
      </c>
      <c r="E84" s="47">
        <v>20.71</v>
      </c>
      <c r="F84" s="50">
        <f t="shared" si="6"/>
        <v>126</v>
      </c>
      <c r="G84" s="48">
        <f t="shared" si="5"/>
        <v>2609.46</v>
      </c>
      <c r="H84" s="49" t="s">
        <v>14</v>
      </c>
      <c r="I84" s="61"/>
    </row>
    <row r="85" s="31" customFormat="1" ht="108" customHeight="1" spans="1:9">
      <c r="A85" s="44">
        <v>21</v>
      </c>
      <c r="B85" s="45" t="s">
        <v>161</v>
      </c>
      <c r="C85" s="45" t="s">
        <v>160</v>
      </c>
      <c r="D85" s="46" t="s">
        <v>19</v>
      </c>
      <c r="E85" s="47">
        <v>80.13</v>
      </c>
      <c r="F85" s="50">
        <f>150*1.05</f>
        <v>157.5</v>
      </c>
      <c r="G85" s="48">
        <f t="shared" si="5"/>
        <v>12620.475</v>
      </c>
      <c r="H85" s="49" t="s">
        <v>14</v>
      </c>
      <c r="I85" s="61"/>
    </row>
    <row r="86" s="31" customFormat="1" ht="107" customHeight="1" spans="1:9">
      <c r="A86" s="44">
        <v>22</v>
      </c>
      <c r="B86" s="45" t="s">
        <v>65</v>
      </c>
      <c r="C86" s="45" t="s">
        <v>66</v>
      </c>
      <c r="D86" s="46" t="s">
        <v>19</v>
      </c>
      <c r="E86" s="47">
        <v>166.34</v>
      </c>
      <c r="F86" s="50">
        <f>100*1.05</f>
        <v>105</v>
      </c>
      <c r="G86" s="48">
        <f t="shared" si="5"/>
        <v>17465.7</v>
      </c>
      <c r="H86" s="49" t="s">
        <v>14</v>
      </c>
      <c r="I86" s="61"/>
    </row>
    <row r="87" s="31" customFormat="1" ht="109" customHeight="1" spans="1:9">
      <c r="A87" s="44">
        <v>23</v>
      </c>
      <c r="B87" s="45" t="s">
        <v>69</v>
      </c>
      <c r="C87" s="45" t="s">
        <v>162</v>
      </c>
      <c r="D87" s="46" t="s">
        <v>19</v>
      </c>
      <c r="E87" s="47">
        <v>1.04</v>
      </c>
      <c r="F87" s="50">
        <f t="shared" si="6"/>
        <v>126</v>
      </c>
      <c r="G87" s="48">
        <f t="shared" si="5"/>
        <v>131.04</v>
      </c>
      <c r="H87" s="49" t="s">
        <v>14</v>
      </c>
      <c r="I87" s="61"/>
    </row>
    <row r="88" s="31" customFormat="1" ht="104" customHeight="1" spans="1:9">
      <c r="A88" s="44">
        <v>24</v>
      </c>
      <c r="B88" s="45" t="s">
        <v>163</v>
      </c>
      <c r="C88" s="45" t="s">
        <v>160</v>
      </c>
      <c r="D88" s="46" t="s">
        <v>19</v>
      </c>
      <c r="E88" s="47">
        <v>33.38</v>
      </c>
      <c r="F88" s="50">
        <f>150*1.05</f>
        <v>157.5</v>
      </c>
      <c r="G88" s="48">
        <f t="shared" si="5"/>
        <v>5257.35</v>
      </c>
      <c r="H88" s="49" t="s">
        <v>14</v>
      </c>
      <c r="I88" s="61"/>
    </row>
    <row r="89" s="31" customFormat="1" ht="106" customHeight="1" spans="1:9">
      <c r="A89" s="44">
        <v>25</v>
      </c>
      <c r="B89" s="45" t="s">
        <v>164</v>
      </c>
      <c r="C89" s="45" t="s">
        <v>162</v>
      </c>
      <c r="D89" s="46" t="s">
        <v>19</v>
      </c>
      <c r="E89" s="47">
        <v>5.32</v>
      </c>
      <c r="F89" s="50">
        <f t="shared" ref="F89:F92" si="7">120*1.05</f>
        <v>126</v>
      </c>
      <c r="G89" s="48">
        <f t="shared" si="5"/>
        <v>670.32</v>
      </c>
      <c r="H89" s="49" t="s">
        <v>14</v>
      </c>
      <c r="I89" s="61"/>
    </row>
    <row r="90" s="31" customFormat="1" ht="107" customHeight="1" spans="1:9">
      <c r="A90" s="44">
        <v>26</v>
      </c>
      <c r="B90" s="45" t="s">
        <v>165</v>
      </c>
      <c r="C90" s="45" t="s">
        <v>166</v>
      </c>
      <c r="D90" s="46" t="s">
        <v>19</v>
      </c>
      <c r="E90" s="47">
        <v>107.73</v>
      </c>
      <c r="F90" s="50">
        <f>100*1.05</f>
        <v>105</v>
      </c>
      <c r="G90" s="48">
        <f t="shared" si="5"/>
        <v>11311.65</v>
      </c>
      <c r="H90" s="49" t="s">
        <v>14</v>
      </c>
      <c r="I90" s="61"/>
    </row>
    <row r="91" s="31" customFormat="1" ht="104" customHeight="1" spans="1:9">
      <c r="A91" s="44">
        <v>27</v>
      </c>
      <c r="B91" s="45" t="s">
        <v>167</v>
      </c>
      <c r="C91" s="45" t="s">
        <v>168</v>
      </c>
      <c r="D91" s="46" t="s">
        <v>19</v>
      </c>
      <c r="E91" s="47">
        <v>5.32</v>
      </c>
      <c r="F91" s="50">
        <f t="shared" si="7"/>
        <v>126</v>
      </c>
      <c r="G91" s="48">
        <f t="shared" si="5"/>
        <v>670.32</v>
      </c>
      <c r="H91" s="49" t="s">
        <v>14</v>
      </c>
      <c r="I91" s="61"/>
    </row>
    <row r="92" s="31" customFormat="1" ht="106" customHeight="1" spans="1:9">
      <c r="A92" s="44">
        <v>28</v>
      </c>
      <c r="B92" s="45" t="s">
        <v>169</v>
      </c>
      <c r="C92" s="45" t="s">
        <v>170</v>
      </c>
      <c r="D92" s="46" t="s">
        <v>19</v>
      </c>
      <c r="E92" s="47">
        <v>5.32</v>
      </c>
      <c r="F92" s="50">
        <f t="shared" si="7"/>
        <v>126</v>
      </c>
      <c r="G92" s="48">
        <f t="shared" si="5"/>
        <v>670.32</v>
      </c>
      <c r="H92" s="49" t="s">
        <v>14</v>
      </c>
      <c r="I92" s="61"/>
    </row>
    <row r="93" s="31" customFormat="1" ht="76" customHeight="1" spans="1:9">
      <c r="A93" s="44">
        <v>29</v>
      </c>
      <c r="B93" s="45" t="s">
        <v>106</v>
      </c>
      <c r="C93" s="45" t="s">
        <v>171</v>
      </c>
      <c r="D93" s="46" t="s">
        <v>43</v>
      </c>
      <c r="E93" s="47">
        <v>350.81</v>
      </c>
      <c r="F93" s="50">
        <f>30*1.05</f>
        <v>31.5</v>
      </c>
      <c r="G93" s="48">
        <f t="shared" si="5"/>
        <v>11050.515</v>
      </c>
      <c r="H93" s="49" t="s">
        <v>14</v>
      </c>
      <c r="I93" s="61"/>
    </row>
    <row r="94" s="31" customFormat="1" ht="96" customHeight="1" spans="1:9">
      <c r="A94" s="44">
        <v>30</v>
      </c>
      <c r="B94" s="45" t="s">
        <v>172</v>
      </c>
      <c r="C94" s="45" t="s">
        <v>173</v>
      </c>
      <c r="D94" s="46" t="s">
        <v>19</v>
      </c>
      <c r="E94" s="47">
        <v>39.44</v>
      </c>
      <c r="F94" s="50">
        <f>50*1.05</f>
        <v>52.5</v>
      </c>
      <c r="G94" s="48">
        <f t="shared" si="5"/>
        <v>2070.6</v>
      </c>
      <c r="H94" s="49" t="s">
        <v>14</v>
      </c>
      <c r="I94" s="61"/>
    </row>
    <row r="95" s="31" customFormat="1" ht="104" customHeight="1" spans="1:9">
      <c r="A95" s="44">
        <v>31</v>
      </c>
      <c r="B95" s="45" t="s">
        <v>174</v>
      </c>
      <c r="C95" s="45" t="s">
        <v>175</v>
      </c>
      <c r="D95" s="46" t="s">
        <v>19</v>
      </c>
      <c r="E95" s="47">
        <v>164.45</v>
      </c>
      <c r="F95" s="50">
        <f>125*1.05</f>
        <v>131.25</v>
      </c>
      <c r="G95" s="48">
        <f t="shared" si="5"/>
        <v>21584.0625</v>
      </c>
      <c r="H95" s="49" t="s">
        <v>14</v>
      </c>
      <c r="I95" s="61"/>
    </row>
    <row r="96" s="31" customFormat="1" ht="105" customHeight="1" spans="1:9">
      <c r="A96" s="44">
        <v>32</v>
      </c>
      <c r="B96" s="45" t="s">
        <v>176</v>
      </c>
      <c r="C96" s="45" t="s">
        <v>177</v>
      </c>
      <c r="D96" s="46" t="s">
        <v>19</v>
      </c>
      <c r="E96" s="47">
        <v>437.57</v>
      </c>
      <c r="F96" s="50">
        <f>110*1.05</f>
        <v>115.5</v>
      </c>
      <c r="G96" s="48">
        <f t="shared" si="5"/>
        <v>50539.335</v>
      </c>
      <c r="H96" s="49" t="s">
        <v>14</v>
      </c>
      <c r="I96" s="61"/>
    </row>
    <row r="97" s="31" customFormat="1" ht="105" customHeight="1" spans="1:9">
      <c r="A97" s="44">
        <v>33</v>
      </c>
      <c r="B97" s="45" t="s">
        <v>178</v>
      </c>
      <c r="C97" s="45" t="s">
        <v>179</v>
      </c>
      <c r="D97" s="46" t="s">
        <v>19</v>
      </c>
      <c r="E97" s="47">
        <v>66.81</v>
      </c>
      <c r="F97" s="50">
        <f>110*1.05</f>
        <v>115.5</v>
      </c>
      <c r="G97" s="48">
        <f t="shared" si="5"/>
        <v>7716.555</v>
      </c>
      <c r="H97" s="49" t="s">
        <v>14</v>
      </c>
      <c r="I97" s="61"/>
    </row>
    <row r="98" s="31" customFormat="1" ht="55" customHeight="1" spans="1:9">
      <c r="A98" s="44">
        <v>34</v>
      </c>
      <c r="B98" s="45" t="s">
        <v>180</v>
      </c>
      <c r="C98" s="45" t="s">
        <v>181</v>
      </c>
      <c r="D98" s="46" t="s">
        <v>43</v>
      </c>
      <c r="E98" s="47">
        <v>225.4</v>
      </c>
      <c r="F98" s="50">
        <f>4*1.05</f>
        <v>4.2</v>
      </c>
      <c r="G98" s="48">
        <f t="shared" si="5"/>
        <v>946.68</v>
      </c>
      <c r="H98" s="49" t="s">
        <v>14</v>
      </c>
      <c r="I98" s="61"/>
    </row>
    <row r="99" s="31" customFormat="1" ht="61" customHeight="1" spans="1:9">
      <c r="A99" s="44">
        <v>35</v>
      </c>
      <c r="B99" s="45" t="s">
        <v>182</v>
      </c>
      <c r="C99" s="45" t="s">
        <v>183</v>
      </c>
      <c r="D99" s="46" t="s">
        <v>43</v>
      </c>
      <c r="E99" s="47">
        <v>58.61</v>
      </c>
      <c r="F99" s="50">
        <f>4*1.05</f>
        <v>4.2</v>
      </c>
      <c r="G99" s="48">
        <f t="shared" si="5"/>
        <v>246.162</v>
      </c>
      <c r="H99" s="49" t="s">
        <v>14</v>
      </c>
      <c r="I99" s="61"/>
    </row>
    <row r="100" s="31" customFormat="1" ht="94" customHeight="1" spans="1:9">
      <c r="A100" s="44">
        <v>36</v>
      </c>
      <c r="B100" s="45" t="s">
        <v>184</v>
      </c>
      <c r="C100" s="45" t="s">
        <v>185</v>
      </c>
      <c r="D100" s="46" t="s">
        <v>19</v>
      </c>
      <c r="E100" s="47">
        <v>9.97</v>
      </c>
      <c r="F100" s="50">
        <f>210*1.05</f>
        <v>220.5</v>
      </c>
      <c r="G100" s="48">
        <f t="shared" si="5"/>
        <v>2198.385</v>
      </c>
      <c r="H100" s="49" t="s">
        <v>14</v>
      </c>
      <c r="I100" s="61"/>
    </row>
    <row r="101" s="31" customFormat="1" ht="67" customHeight="1" spans="1:9">
      <c r="A101" s="44">
        <v>37</v>
      </c>
      <c r="B101" s="45" t="s">
        <v>186</v>
      </c>
      <c r="C101" s="45" t="s">
        <v>187</v>
      </c>
      <c r="D101" s="46" t="s">
        <v>19</v>
      </c>
      <c r="E101" s="47">
        <v>39.6</v>
      </c>
      <c r="F101" s="50">
        <f>100*1.05</f>
        <v>105</v>
      </c>
      <c r="G101" s="48">
        <f t="shared" si="5"/>
        <v>4158</v>
      </c>
      <c r="H101" s="49" t="s">
        <v>14</v>
      </c>
      <c r="I101" s="61"/>
    </row>
    <row r="102" s="31" customFormat="1" ht="92" customHeight="1" spans="1:9">
      <c r="A102" s="44">
        <v>38</v>
      </c>
      <c r="B102" s="45" t="s">
        <v>188</v>
      </c>
      <c r="C102" s="45" t="s">
        <v>127</v>
      </c>
      <c r="D102" s="46" t="s">
        <v>43</v>
      </c>
      <c r="E102" s="47">
        <v>248.49</v>
      </c>
      <c r="F102" s="50">
        <f>22.62*1.05</f>
        <v>23.751</v>
      </c>
      <c r="G102" s="48">
        <f t="shared" si="5"/>
        <v>5901.88599</v>
      </c>
      <c r="H102" s="49" t="s">
        <v>14</v>
      </c>
      <c r="I102" s="61"/>
    </row>
    <row r="103" s="31" customFormat="1" ht="89" customHeight="1" spans="1:9">
      <c r="A103" s="44">
        <v>39</v>
      </c>
      <c r="B103" s="45" t="s">
        <v>189</v>
      </c>
      <c r="C103" s="45" t="s">
        <v>190</v>
      </c>
      <c r="D103" s="46" t="s">
        <v>43</v>
      </c>
      <c r="E103" s="47">
        <v>34.8</v>
      </c>
      <c r="F103" s="50">
        <f>50*1.05</f>
        <v>52.5</v>
      </c>
      <c r="G103" s="48">
        <f t="shared" si="5"/>
        <v>1827</v>
      </c>
      <c r="H103" s="49" t="s">
        <v>14</v>
      </c>
      <c r="I103" s="61"/>
    </row>
    <row r="104" s="31" customFormat="1" ht="164" customHeight="1" spans="1:9">
      <c r="A104" s="44">
        <v>40</v>
      </c>
      <c r="B104" s="45" t="s">
        <v>122</v>
      </c>
      <c r="C104" s="45" t="s">
        <v>191</v>
      </c>
      <c r="D104" s="46" t="s">
        <v>19</v>
      </c>
      <c r="E104" s="47">
        <v>850.44</v>
      </c>
      <c r="F104" s="50">
        <f>75*1.05</f>
        <v>78.75</v>
      </c>
      <c r="G104" s="48">
        <f t="shared" si="5"/>
        <v>66972.15</v>
      </c>
      <c r="H104" s="49" t="s">
        <v>14</v>
      </c>
      <c r="I104" s="61"/>
    </row>
    <row r="105" s="31" customFormat="1" ht="149" customHeight="1" spans="1:9">
      <c r="A105" s="44">
        <v>41</v>
      </c>
      <c r="B105" s="45" t="s">
        <v>192</v>
      </c>
      <c r="C105" s="45" t="s">
        <v>193</v>
      </c>
      <c r="D105" s="46" t="s">
        <v>19</v>
      </c>
      <c r="E105" s="47">
        <v>84.97</v>
      </c>
      <c r="F105" s="50">
        <f>75*1.05</f>
        <v>78.75</v>
      </c>
      <c r="G105" s="48">
        <f t="shared" si="5"/>
        <v>6691.3875</v>
      </c>
      <c r="H105" s="49" t="s">
        <v>14</v>
      </c>
      <c r="I105" s="61"/>
    </row>
    <row r="106" s="31" customFormat="1" ht="130" customHeight="1" spans="1:9">
      <c r="A106" s="44">
        <v>42</v>
      </c>
      <c r="B106" s="45" t="s">
        <v>194</v>
      </c>
      <c r="C106" s="45" t="s">
        <v>195</v>
      </c>
      <c r="D106" s="46" t="s">
        <v>19</v>
      </c>
      <c r="E106" s="47">
        <v>14.04</v>
      </c>
      <c r="F106" s="50">
        <f>90*1.05</f>
        <v>94.5</v>
      </c>
      <c r="G106" s="48">
        <f t="shared" si="5"/>
        <v>1326.78</v>
      </c>
      <c r="H106" s="49" t="s">
        <v>14</v>
      </c>
      <c r="I106" s="61"/>
    </row>
    <row r="107" s="31" customFormat="1" ht="127" customHeight="1" spans="1:9">
      <c r="A107" s="44">
        <v>43</v>
      </c>
      <c r="B107" s="45" t="s">
        <v>196</v>
      </c>
      <c r="C107" s="45" t="s">
        <v>197</v>
      </c>
      <c r="D107" s="46" t="s">
        <v>19</v>
      </c>
      <c r="E107" s="47">
        <v>128.58</v>
      </c>
      <c r="F107" s="50">
        <f>90*1.05</f>
        <v>94.5</v>
      </c>
      <c r="G107" s="48">
        <f t="shared" si="5"/>
        <v>12150.81</v>
      </c>
      <c r="H107" s="49" t="s">
        <v>14</v>
      </c>
      <c r="I107" s="61"/>
    </row>
    <row r="108" s="31" customFormat="1" ht="79" customHeight="1" spans="1:9">
      <c r="A108" s="44">
        <v>44</v>
      </c>
      <c r="B108" s="45" t="s">
        <v>198</v>
      </c>
      <c r="C108" s="45" t="s">
        <v>149</v>
      </c>
      <c r="D108" s="46" t="s">
        <v>43</v>
      </c>
      <c r="E108" s="47">
        <v>194.56</v>
      </c>
      <c r="F108" s="50">
        <f>10*1.05</f>
        <v>10.5</v>
      </c>
      <c r="G108" s="48">
        <f t="shared" si="5"/>
        <v>2042.88</v>
      </c>
      <c r="H108" s="49" t="s">
        <v>14</v>
      </c>
      <c r="I108" s="61"/>
    </row>
    <row r="109" s="30" customFormat="1" ht="21" customHeight="1" spans="1:9">
      <c r="A109" s="40" t="s">
        <v>199</v>
      </c>
      <c r="B109" s="52" t="s">
        <v>200</v>
      </c>
      <c r="C109" s="52"/>
      <c r="D109" s="53"/>
      <c r="E109" s="54"/>
      <c r="F109" s="54"/>
      <c r="G109" s="43">
        <f>SUM(G110:G156)</f>
        <v>550463.9259</v>
      </c>
      <c r="H109" s="56"/>
      <c r="I109" s="62"/>
    </row>
    <row r="110" s="31" customFormat="1" ht="97" customHeight="1" spans="1:9">
      <c r="A110" s="44">
        <v>1</v>
      </c>
      <c r="B110" s="45" t="s">
        <v>201</v>
      </c>
      <c r="C110" s="45" t="s">
        <v>202</v>
      </c>
      <c r="D110" s="46" t="s">
        <v>43</v>
      </c>
      <c r="E110" s="47">
        <v>18953.73</v>
      </c>
      <c r="F110" s="50">
        <f>16*1.05</f>
        <v>16.8</v>
      </c>
      <c r="G110" s="48">
        <f t="shared" ref="G110:G156" si="8">E110*F110</f>
        <v>318422.664</v>
      </c>
      <c r="H110" s="49" t="s">
        <v>14</v>
      </c>
      <c r="I110" s="61"/>
    </row>
    <row r="111" s="31" customFormat="1" ht="95" customHeight="1" spans="1:9">
      <c r="A111" s="44">
        <v>2</v>
      </c>
      <c r="B111" s="45" t="s">
        <v>203</v>
      </c>
      <c r="C111" s="45" t="s">
        <v>204</v>
      </c>
      <c r="D111" s="46" t="s">
        <v>43</v>
      </c>
      <c r="E111" s="47">
        <v>78.81</v>
      </c>
      <c r="F111" s="50">
        <f>20*1.05</f>
        <v>21</v>
      </c>
      <c r="G111" s="48">
        <f t="shared" si="8"/>
        <v>1655.01</v>
      </c>
      <c r="H111" s="49" t="s">
        <v>14</v>
      </c>
      <c r="I111" s="61"/>
    </row>
    <row r="112" s="31" customFormat="1" ht="95" customHeight="1" spans="1:9">
      <c r="A112" s="44">
        <v>3</v>
      </c>
      <c r="B112" s="45" t="s">
        <v>205</v>
      </c>
      <c r="C112" s="45" t="s">
        <v>206</v>
      </c>
      <c r="D112" s="46" t="s">
        <v>43</v>
      </c>
      <c r="E112" s="47">
        <v>402.13</v>
      </c>
      <c r="F112" s="50">
        <f>22*1.05</f>
        <v>23.1</v>
      </c>
      <c r="G112" s="48">
        <f t="shared" si="8"/>
        <v>9289.203</v>
      </c>
      <c r="H112" s="49" t="s">
        <v>14</v>
      </c>
      <c r="I112" s="61"/>
    </row>
    <row r="113" s="31" customFormat="1" ht="93" customHeight="1" spans="1:9">
      <c r="A113" s="44">
        <v>4</v>
      </c>
      <c r="B113" s="45" t="s">
        <v>207</v>
      </c>
      <c r="C113" s="45" t="s">
        <v>208</v>
      </c>
      <c r="D113" s="46" t="s">
        <v>43</v>
      </c>
      <c r="E113" s="47">
        <v>8.91</v>
      </c>
      <c r="F113" s="50">
        <f>25*1.05</f>
        <v>26.25</v>
      </c>
      <c r="G113" s="48">
        <f t="shared" si="8"/>
        <v>233.8875</v>
      </c>
      <c r="H113" s="49" t="s">
        <v>14</v>
      </c>
      <c r="I113" s="61"/>
    </row>
    <row r="114" s="31" customFormat="1" ht="65" customHeight="1" spans="1:9">
      <c r="A114" s="44">
        <v>5</v>
      </c>
      <c r="B114" s="45" t="s">
        <v>209</v>
      </c>
      <c r="C114" s="45" t="s">
        <v>210</v>
      </c>
      <c r="D114" s="46" t="s">
        <v>43</v>
      </c>
      <c r="E114" s="47">
        <v>44123.57</v>
      </c>
      <c r="F114" s="50">
        <f t="shared" ref="F114:F120" si="9">1.2*1.05</f>
        <v>1.26</v>
      </c>
      <c r="G114" s="48">
        <f t="shared" si="8"/>
        <v>55595.6982</v>
      </c>
      <c r="H114" s="49" t="s">
        <v>14</v>
      </c>
      <c r="I114" s="61"/>
    </row>
    <row r="115" s="31" customFormat="1" ht="65" customHeight="1" spans="1:9">
      <c r="A115" s="44">
        <v>6</v>
      </c>
      <c r="B115" s="45" t="s">
        <v>211</v>
      </c>
      <c r="C115" s="45" t="s">
        <v>210</v>
      </c>
      <c r="D115" s="46" t="s">
        <v>43</v>
      </c>
      <c r="E115" s="47">
        <v>4270.6</v>
      </c>
      <c r="F115" s="50">
        <f t="shared" si="9"/>
        <v>1.26</v>
      </c>
      <c r="G115" s="48">
        <f t="shared" si="8"/>
        <v>5380.956</v>
      </c>
      <c r="H115" s="49" t="s">
        <v>14</v>
      </c>
      <c r="I115" s="61"/>
    </row>
    <row r="116" s="31" customFormat="1" ht="63" customHeight="1" spans="1:9">
      <c r="A116" s="44">
        <v>7</v>
      </c>
      <c r="B116" s="45" t="s">
        <v>212</v>
      </c>
      <c r="C116" s="45" t="s">
        <v>213</v>
      </c>
      <c r="D116" s="46" t="s">
        <v>43</v>
      </c>
      <c r="E116" s="47">
        <v>1041.12</v>
      </c>
      <c r="F116" s="50">
        <f t="shared" si="9"/>
        <v>1.26</v>
      </c>
      <c r="G116" s="48">
        <f t="shared" si="8"/>
        <v>1311.8112</v>
      </c>
      <c r="H116" s="49" t="s">
        <v>14</v>
      </c>
      <c r="I116" s="61"/>
    </row>
    <row r="117" s="31" customFormat="1" ht="67" customHeight="1" spans="1:9">
      <c r="A117" s="44">
        <v>8</v>
      </c>
      <c r="B117" s="45" t="s">
        <v>214</v>
      </c>
      <c r="C117" s="45" t="s">
        <v>215</v>
      </c>
      <c r="D117" s="46" t="s">
        <v>43</v>
      </c>
      <c r="E117" s="47">
        <v>1820.16</v>
      </c>
      <c r="F117" s="50">
        <f t="shared" si="9"/>
        <v>1.26</v>
      </c>
      <c r="G117" s="48">
        <f t="shared" si="8"/>
        <v>2293.4016</v>
      </c>
      <c r="H117" s="49" t="s">
        <v>14</v>
      </c>
      <c r="I117" s="61"/>
    </row>
    <row r="118" s="31" customFormat="1" ht="62" customHeight="1" spans="1:9">
      <c r="A118" s="44">
        <v>9</v>
      </c>
      <c r="B118" s="45" t="s">
        <v>216</v>
      </c>
      <c r="C118" s="45" t="s">
        <v>217</v>
      </c>
      <c r="D118" s="46" t="s">
        <v>43</v>
      </c>
      <c r="E118" s="47">
        <v>57.05</v>
      </c>
      <c r="F118" s="50">
        <f t="shared" si="9"/>
        <v>1.26</v>
      </c>
      <c r="G118" s="48">
        <f t="shared" si="8"/>
        <v>71.883</v>
      </c>
      <c r="H118" s="49" t="s">
        <v>14</v>
      </c>
      <c r="I118" s="61"/>
    </row>
    <row r="119" s="31" customFormat="1" ht="67" customHeight="1" spans="1:9">
      <c r="A119" s="44">
        <v>10</v>
      </c>
      <c r="B119" s="45" t="s">
        <v>218</v>
      </c>
      <c r="C119" s="45" t="s">
        <v>219</v>
      </c>
      <c r="D119" s="46" t="s">
        <v>43</v>
      </c>
      <c r="E119" s="47">
        <v>2073.84</v>
      </c>
      <c r="F119" s="50">
        <f t="shared" si="9"/>
        <v>1.26</v>
      </c>
      <c r="G119" s="48">
        <f t="shared" si="8"/>
        <v>2613.0384</v>
      </c>
      <c r="H119" s="49" t="s">
        <v>14</v>
      </c>
      <c r="I119" s="61"/>
    </row>
    <row r="120" s="31" customFormat="1" ht="62" customHeight="1" spans="1:9">
      <c r="A120" s="44">
        <v>11</v>
      </c>
      <c r="B120" s="45" t="s">
        <v>220</v>
      </c>
      <c r="C120" s="45" t="s">
        <v>221</v>
      </c>
      <c r="D120" s="46" t="s">
        <v>43</v>
      </c>
      <c r="E120" s="47">
        <v>9508.05</v>
      </c>
      <c r="F120" s="50">
        <f t="shared" si="9"/>
        <v>1.26</v>
      </c>
      <c r="G120" s="48">
        <f t="shared" si="8"/>
        <v>11980.143</v>
      </c>
      <c r="H120" s="49" t="s">
        <v>14</v>
      </c>
      <c r="I120" s="61"/>
    </row>
    <row r="121" s="31" customFormat="1" ht="75" customHeight="1" spans="1:9">
      <c r="A121" s="44">
        <v>12</v>
      </c>
      <c r="B121" s="45" t="s">
        <v>222</v>
      </c>
      <c r="C121" s="45" t="s">
        <v>223</v>
      </c>
      <c r="D121" s="46" t="s">
        <v>43</v>
      </c>
      <c r="E121" s="47">
        <v>324.2</v>
      </c>
      <c r="F121" s="50">
        <f>30*1.05</f>
        <v>31.5</v>
      </c>
      <c r="G121" s="48">
        <f t="shared" si="8"/>
        <v>10212.3</v>
      </c>
      <c r="H121" s="49" t="s">
        <v>14</v>
      </c>
      <c r="I121" s="61"/>
    </row>
    <row r="122" s="31" customFormat="1" ht="73" customHeight="1" spans="1:9">
      <c r="A122" s="44">
        <v>13</v>
      </c>
      <c r="B122" s="45" t="s">
        <v>224</v>
      </c>
      <c r="C122" s="45" t="s">
        <v>225</v>
      </c>
      <c r="D122" s="46" t="s">
        <v>226</v>
      </c>
      <c r="E122" s="47">
        <v>62</v>
      </c>
      <c r="F122" s="50">
        <f>150*1.05</f>
        <v>157.5</v>
      </c>
      <c r="G122" s="48">
        <f t="shared" si="8"/>
        <v>9765</v>
      </c>
      <c r="H122" s="49" t="s">
        <v>14</v>
      </c>
      <c r="I122" s="61"/>
    </row>
    <row r="123" s="31" customFormat="1" ht="73" customHeight="1" spans="1:9">
      <c r="A123" s="44">
        <v>14</v>
      </c>
      <c r="B123" s="45" t="s">
        <v>227</v>
      </c>
      <c r="C123" s="45" t="s">
        <v>228</v>
      </c>
      <c r="D123" s="46" t="s">
        <v>226</v>
      </c>
      <c r="E123" s="47">
        <v>1</v>
      </c>
      <c r="F123" s="50">
        <f t="shared" ref="F123:F134" si="10">200*1.05</f>
        <v>210</v>
      </c>
      <c r="G123" s="48">
        <f t="shared" si="8"/>
        <v>210</v>
      </c>
      <c r="H123" s="49" t="s">
        <v>14</v>
      </c>
      <c r="I123" s="61"/>
    </row>
    <row r="124" s="31" customFormat="1" ht="73" customHeight="1" spans="1:9">
      <c r="A124" s="44">
        <v>15</v>
      </c>
      <c r="B124" s="45" t="s">
        <v>229</v>
      </c>
      <c r="C124" s="45" t="s">
        <v>230</v>
      </c>
      <c r="D124" s="46" t="s">
        <v>226</v>
      </c>
      <c r="E124" s="47">
        <v>1</v>
      </c>
      <c r="F124" s="50">
        <f t="shared" si="10"/>
        <v>210</v>
      </c>
      <c r="G124" s="48">
        <f t="shared" si="8"/>
        <v>210</v>
      </c>
      <c r="H124" s="49" t="s">
        <v>14</v>
      </c>
      <c r="I124" s="61"/>
    </row>
    <row r="125" s="31" customFormat="1" ht="73" customHeight="1" spans="1:9">
      <c r="A125" s="44">
        <v>16</v>
      </c>
      <c r="B125" s="45" t="s">
        <v>231</v>
      </c>
      <c r="C125" s="45" t="s">
        <v>232</v>
      </c>
      <c r="D125" s="46" t="s">
        <v>226</v>
      </c>
      <c r="E125" s="47">
        <v>1</v>
      </c>
      <c r="F125" s="50">
        <f t="shared" si="10"/>
        <v>210</v>
      </c>
      <c r="G125" s="48">
        <f t="shared" si="8"/>
        <v>210</v>
      </c>
      <c r="H125" s="49" t="s">
        <v>14</v>
      </c>
      <c r="I125" s="61"/>
    </row>
    <row r="126" s="31" customFormat="1" ht="73" customHeight="1" spans="1:9">
      <c r="A126" s="44">
        <v>17</v>
      </c>
      <c r="B126" s="45" t="s">
        <v>233</v>
      </c>
      <c r="C126" s="45" t="s">
        <v>234</v>
      </c>
      <c r="D126" s="46" t="s">
        <v>226</v>
      </c>
      <c r="E126" s="47">
        <v>1</v>
      </c>
      <c r="F126" s="50">
        <f t="shared" si="10"/>
        <v>210</v>
      </c>
      <c r="G126" s="48">
        <f t="shared" si="8"/>
        <v>210</v>
      </c>
      <c r="H126" s="49" t="s">
        <v>14</v>
      </c>
      <c r="I126" s="61"/>
    </row>
    <row r="127" s="31" customFormat="1" ht="73" customHeight="1" spans="1:9">
      <c r="A127" s="44">
        <v>18</v>
      </c>
      <c r="B127" s="45" t="s">
        <v>235</v>
      </c>
      <c r="C127" s="45" t="s">
        <v>236</v>
      </c>
      <c r="D127" s="46" t="s">
        <v>226</v>
      </c>
      <c r="E127" s="47">
        <v>1</v>
      </c>
      <c r="F127" s="50">
        <f t="shared" si="10"/>
        <v>210</v>
      </c>
      <c r="G127" s="48">
        <f t="shared" si="8"/>
        <v>210</v>
      </c>
      <c r="H127" s="49" t="s">
        <v>14</v>
      </c>
      <c r="I127" s="61"/>
    </row>
    <row r="128" s="31" customFormat="1" ht="73" customHeight="1" spans="1:9">
      <c r="A128" s="44">
        <v>19</v>
      </c>
      <c r="B128" s="45" t="s">
        <v>237</v>
      </c>
      <c r="C128" s="45" t="s">
        <v>238</v>
      </c>
      <c r="D128" s="46" t="s">
        <v>226</v>
      </c>
      <c r="E128" s="47">
        <v>1</v>
      </c>
      <c r="F128" s="50">
        <f t="shared" si="10"/>
        <v>210</v>
      </c>
      <c r="G128" s="48">
        <f t="shared" si="8"/>
        <v>210</v>
      </c>
      <c r="H128" s="49" t="s">
        <v>14</v>
      </c>
      <c r="I128" s="61"/>
    </row>
    <row r="129" s="31" customFormat="1" ht="73" customHeight="1" spans="1:9">
      <c r="A129" s="44">
        <v>20</v>
      </c>
      <c r="B129" s="45" t="s">
        <v>239</v>
      </c>
      <c r="C129" s="45" t="s">
        <v>240</v>
      </c>
      <c r="D129" s="46" t="s">
        <v>226</v>
      </c>
      <c r="E129" s="47">
        <v>1</v>
      </c>
      <c r="F129" s="50">
        <f t="shared" si="10"/>
        <v>210</v>
      </c>
      <c r="G129" s="48">
        <f t="shared" si="8"/>
        <v>210</v>
      </c>
      <c r="H129" s="49" t="s">
        <v>14</v>
      </c>
      <c r="I129" s="61"/>
    </row>
    <row r="130" s="31" customFormat="1" ht="73" customHeight="1" spans="1:9">
      <c r="A130" s="44">
        <v>21</v>
      </c>
      <c r="B130" s="45" t="s">
        <v>241</v>
      </c>
      <c r="C130" s="45" t="s">
        <v>242</v>
      </c>
      <c r="D130" s="46" t="s">
        <v>226</v>
      </c>
      <c r="E130" s="47">
        <v>1</v>
      </c>
      <c r="F130" s="50">
        <f t="shared" si="10"/>
        <v>210</v>
      </c>
      <c r="G130" s="48">
        <f t="shared" si="8"/>
        <v>210</v>
      </c>
      <c r="H130" s="49" t="s">
        <v>14</v>
      </c>
      <c r="I130" s="61"/>
    </row>
    <row r="131" s="31" customFormat="1" ht="73" customHeight="1" spans="1:9">
      <c r="A131" s="44">
        <v>22</v>
      </c>
      <c r="B131" s="45" t="s">
        <v>241</v>
      </c>
      <c r="C131" s="45" t="s">
        <v>242</v>
      </c>
      <c r="D131" s="46" t="s">
        <v>226</v>
      </c>
      <c r="E131" s="47">
        <v>1</v>
      </c>
      <c r="F131" s="50">
        <f t="shared" si="10"/>
        <v>210</v>
      </c>
      <c r="G131" s="48">
        <f t="shared" si="8"/>
        <v>210</v>
      </c>
      <c r="H131" s="49" t="s">
        <v>14</v>
      </c>
      <c r="I131" s="61"/>
    </row>
    <row r="132" s="31" customFormat="1" ht="73" customHeight="1" spans="1:9">
      <c r="A132" s="44">
        <v>23</v>
      </c>
      <c r="B132" s="45" t="s">
        <v>243</v>
      </c>
      <c r="C132" s="45" t="s">
        <v>244</v>
      </c>
      <c r="D132" s="46" t="s">
        <v>226</v>
      </c>
      <c r="E132" s="47">
        <v>1</v>
      </c>
      <c r="F132" s="50">
        <f t="shared" si="10"/>
        <v>210</v>
      </c>
      <c r="G132" s="48">
        <f t="shared" si="8"/>
        <v>210</v>
      </c>
      <c r="H132" s="49" t="s">
        <v>14</v>
      </c>
      <c r="I132" s="61"/>
    </row>
    <row r="133" s="31" customFormat="1" ht="73" customHeight="1" spans="1:9">
      <c r="A133" s="44">
        <v>24</v>
      </c>
      <c r="B133" s="45" t="s">
        <v>245</v>
      </c>
      <c r="C133" s="45" t="s">
        <v>246</v>
      </c>
      <c r="D133" s="46" t="s">
        <v>226</v>
      </c>
      <c r="E133" s="47">
        <v>1</v>
      </c>
      <c r="F133" s="50">
        <f t="shared" si="10"/>
        <v>210</v>
      </c>
      <c r="G133" s="48">
        <f t="shared" si="8"/>
        <v>210</v>
      </c>
      <c r="H133" s="49" t="s">
        <v>14</v>
      </c>
      <c r="I133" s="61"/>
    </row>
    <row r="134" s="31" customFormat="1" ht="73" customHeight="1" spans="1:9">
      <c r="A134" s="44">
        <v>25</v>
      </c>
      <c r="B134" s="45" t="s">
        <v>247</v>
      </c>
      <c r="C134" s="45" t="s">
        <v>248</v>
      </c>
      <c r="D134" s="46" t="s">
        <v>226</v>
      </c>
      <c r="E134" s="47">
        <v>1</v>
      </c>
      <c r="F134" s="50">
        <f t="shared" si="10"/>
        <v>210</v>
      </c>
      <c r="G134" s="48">
        <f t="shared" si="8"/>
        <v>210</v>
      </c>
      <c r="H134" s="49" t="s">
        <v>14</v>
      </c>
      <c r="I134" s="61"/>
    </row>
    <row r="135" s="31" customFormat="1" ht="73" customHeight="1" spans="1:9">
      <c r="A135" s="44">
        <v>26</v>
      </c>
      <c r="B135" s="45" t="s">
        <v>249</v>
      </c>
      <c r="C135" s="45" t="s">
        <v>250</v>
      </c>
      <c r="D135" s="46" t="s">
        <v>226</v>
      </c>
      <c r="E135" s="47">
        <v>35</v>
      </c>
      <c r="F135" s="50">
        <f>150*1.05</f>
        <v>157.5</v>
      </c>
      <c r="G135" s="48">
        <f t="shared" si="8"/>
        <v>5512.5</v>
      </c>
      <c r="H135" s="49" t="s">
        <v>14</v>
      </c>
      <c r="I135" s="61"/>
    </row>
    <row r="136" s="31" customFormat="1" ht="66" customHeight="1" spans="1:9">
      <c r="A136" s="44">
        <v>27</v>
      </c>
      <c r="B136" s="45" t="s">
        <v>251</v>
      </c>
      <c r="C136" s="45" t="s">
        <v>252</v>
      </c>
      <c r="D136" s="46" t="s">
        <v>81</v>
      </c>
      <c r="E136" s="47">
        <v>6</v>
      </c>
      <c r="F136" s="50">
        <f t="shared" ref="F136:F146" si="11">25*1.05</f>
        <v>26.25</v>
      </c>
      <c r="G136" s="48">
        <f t="shared" si="8"/>
        <v>157.5</v>
      </c>
      <c r="H136" s="49" t="s">
        <v>14</v>
      </c>
      <c r="I136" s="61"/>
    </row>
    <row r="137" s="31" customFormat="1" ht="64" customHeight="1" spans="1:9">
      <c r="A137" s="44">
        <v>28</v>
      </c>
      <c r="B137" s="45" t="s">
        <v>253</v>
      </c>
      <c r="C137" s="45" t="s">
        <v>254</v>
      </c>
      <c r="D137" s="46" t="s">
        <v>81</v>
      </c>
      <c r="E137" s="47">
        <v>27</v>
      </c>
      <c r="F137" s="50">
        <f t="shared" si="11"/>
        <v>26.25</v>
      </c>
      <c r="G137" s="48">
        <f t="shared" si="8"/>
        <v>708.75</v>
      </c>
      <c r="H137" s="49" t="s">
        <v>14</v>
      </c>
      <c r="I137" s="61"/>
    </row>
    <row r="138" s="31" customFormat="1" ht="67" customHeight="1" spans="1:9">
      <c r="A138" s="44">
        <v>29</v>
      </c>
      <c r="B138" s="45" t="s">
        <v>255</v>
      </c>
      <c r="C138" s="45" t="s">
        <v>256</v>
      </c>
      <c r="D138" s="46" t="s">
        <v>81</v>
      </c>
      <c r="E138" s="47">
        <v>43</v>
      </c>
      <c r="F138" s="50">
        <f t="shared" si="11"/>
        <v>26.25</v>
      </c>
      <c r="G138" s="48">
        <f t="shared" si="8"/>
        <v>1128.75</v>
      </c>
      <c r="H138" s="49" t="s">
        <v>14</v>
      </c>
      <c r="I138" s="61"/>
    </row>
    <row r="139" s="31" customFormat="1" ht="64" customHeight="1" spans="1:9">
      <c r="A139" s="44">
        <v>30</v>
      </c>
      <c r="B139" s="45" t="s">
        <v>257</v>
      </c>
      <c r="C139" s="45" t="s">
        <v>258</v>
      </c>
      <c r="D139" s="46" t="s">
        <v>81</v>
      </c>
      <c r="E139" s="47">
        <v>17</v>
      </c>
      <c r="F139" s="50">
        <f t="shared" si="11"/>
        <v>26.25</v>
      </c>
      <c r="G139" s="48">
        <f t="shared" si="8"/>
        <v>446.25</v>
      </c>
      <c r="H139" s="49" t="s">
        <v>14</v>
      </c>
      <c r="I139" s="61"/>
    </row>
    <row r="140" s="31" customFormat="1" ht="67" customHeight="1" spans="1:9">
      <c r="A140" s="44">
        <v>31</v>
      </c>
      <c r="B140" s="45" t="s">
        <v>259</v>
      </c>
      <c r="C140" s="45" t="s">
        <v>260</v>
      </c>
      <c r="D140" s="46" t="s">
        <v>81</v>
      </c>
      <c r="E140" s="47">
        <v>324</v>
      </c>
      <c r="F140" s="50">
        <f t="shared" si="11"/>
        <v>26.25</v>
      </c>
      <c r="G140" s="48">
        <f t="shared" si="8"/>
        <v>8505</v>
      </c>
      <c r="H140" s="49" t="s">
        <v>14</v>
      </c>
      <c r="I140" s="61"/>
    </row>
    <row r="141" s="31" customFormat="1" ht="63" customHeight="1" spans="1:9">
      <c r="A141" s="44">
        <v>32</v>
      </c>
      <c r="B141" s="45" t="s">
        <v>261</v>
      </c>
      <c r="C141" s="45" t="s">
        <v>262</v>
      </c>
      <c r="D141" s="46" t="s">
        <v>81</v>
      </c>
      <c r="E141" s="47">
        <v>62</v>
      </c>
      <c r="F141" s="50">
        <f t="shared" si="11"/>
        <v>26.25</v>
      </c>
      <c r="G141" s="48">
        <f t="shared" si="8"/>
        <v>1627.5</v>
      </c>
      <c r="H141" s="49" t="s">
        <v>14</v>
      </c>
      <c r="I141" s="61"/>
    </row>
    <row r="142" s="31" customFormat="1" ht="65" customHeight="1" spans="1:9">
      <c r="A142" s="44">
        <v>33</v>
      </c>
      <c r="B142" s="45" t="s">
        <v>263</v>
      </c>
      <c r="C142" s="45" t="s">
        <v>264</v>
      </c>
      <c r="D142" s="46" t="s">
        <v>81</v>
      </c>
      <c r="E142" s="47">
        <v>115</v>
      </c>
      <c r="F142" s="50">
        <f t="shared" si="11"/>
        <v>26.25</v>
      </c>
      <c r="G142" s="48">
        <f t="shared" si="8"/>
        <v>3018.75</v>
      </c>
      <c r="H142" s="49" t="s">
        <v>14</v>
      </c>
      <c r="I142" s="61"/>
    </row>
    <row r="143" s="31" customFormat="1" ht="64" customHeight="1" spans="1:9">
      <c r="A143" s="44">
        <v>34</v>
      </c>
      <c r="B143" s="45" t="s">
        <v>265</v>
      </c>
      <c r="C143" s="45" t="s">
        <v>266</v>
      </c>
      <c r="D143" s="46" t="s">
        <v>81</v>
      </c>
      <c r="E143" s="47">
        <v>7</v>
      </c>
      <c r="F143" s="50">
        <f t="shared" si="11"/>
        <v>26.25</v>
      </c>
      <c r="G143" s="48">
        <f t="shared" si="8"/>
        <v>183.75</v>
      </c>
      <c r="H143" s="49" t="s">
        <v>14</v>
      </c>
      <c r="I143" s="61"/>
    </row>
    <row r="144" s="31" customFormat="1" ht="61" customHeight="1" spans="1:9">
      <c r="A144" s="44">
        <v>35</v>
      </c>
      <c r="B144" s="45" t="s">
        <v>267</v>
      </c>
      <c r="C144" s="45" t="s">
        <v>268</v>
      </c>
      <c r="D144" s="46" t="s">
        <v>81</v>
      </c>
      <c r="E144" s="47">
        <v>425</v>
      </c>
      <c r="F144" s="50">
        <f t="shared" si="11"/>
        <v>26.25</v>
      </c>
      <c r="G144" s="48">
        <f t="shared" si="8"/>
        <v>11156.25</v>
      </c>
      <c r="H144" s="49" t="s">
        <v>14</v>
      </c>
      <c r="I144" s="61"/>
    </row>
    <row r="145" s="31" customFormat="1" ht="67" customHeight="1" spans="1:9">
      <c r="A145" s="44">
        <v>36</v>
      </c>
      <c r="B145" s="45" t="s">
        <v>269</v>
      </c>
      <c r="C145" s="45" t="s">
        <v>270</v>
      </c>
      <c r="D145" s="46" t="s">
        <v>81</v>
      </c>
      <c r="E145" s="47">
        <v>199</v>
      </c>
      <c r="F145" s="50">
        <f t="shared" si="11"/>
        <v>26.25</v>
      </c>
      <c r="G145" s="48">
        <f t="shared" si="8"/>
        <v>5223.75</v>
      </c>
      <c r="H145" s="49" t="s">
        <v>14</v>
      </c>
      <c r="I145" s="61"/>
    </row>
    <row r="146" s="31" customFormat="1" ht="65" customHeight="1" spans="1:9">
      <c r="A146" s="44">
        <v>37</v>
      </c>
      <c r="B146" s="45" t="s">
        <v>271</v>
      </c>
      <c r="C146" s="45" t="s">
        <v>270</v>
      </c>
      <c r="D146" s="46" t="s">
        <v>81</v>
      </c>
      <c r="E146" s="47">
        <v>124</v>
      </c>
      <c r="F146" s="50">
        <f t="shared" si="11"/>
        <v>26.25</v>
      </c>
      <c r="G146" s="48">
        <f t="shared" si="8"/>
        <v>3255</v>
      </c>
      <c r="H146" s="49" t="s">
        <v>14</v>
      </c>
      <c r="I146" s="61"/>
    </row>
    <row r="147" s="31" customFormat="1" ht="62" customHeight="1" spans="1:9">
      <c r="A147" s="44">
        <v>38</v>
      </c>
      <c r="B147" s="45" t="s">
        <v>272</v>
      </c>
      <c r="C147" s="45" t="s">
        <v>273</v>
      </c>
      <c r="D147" s="46" t="s">
        <v>81</v>
      </c>
      <c r="E147" s="47">
        <v>124</v>
      </c>
      <c r="F147" s="50">
        <f>120*1.05</f>
        <v>126</v>
      </c>
      <c r="G147" s="48">
        <f t="shared" si="8"/>
        <v>15624</v>
      </c>
      <c r="H147" s="49" t="s">
        <v>14</v>
      </c>
      <c r="I147" s="61"/>
    </row>
    <row r="148" s="31" customFormat="1" ht="78" customHeight="1" spans="1:9">
      <c r="A148" s="44">
        <v>39</v>
      </c>
      <c r="B148" s="45" t="s">
        <v>274</v>
      </c>
      <c r="C148" s="45" t="s">
        <v>275</v>
      </c>
      <c r="D148" s="46" t="s">
        <v>43</v>
      </c>
      <c r="E148" s="47">
        <v>2634.3</v>
      </c>
      <c r="F148" s="50">
        <f>12*1.05</f>
        <v>12.6</v>
      </c>
      <c r="G148" s="48">
        <f t="shared" si="8"/>
        <v>33192.18</v>
      </c>
      <c r="H148" s="49" t="s">
        <v>14</v>
      </c>
      <c r="I148" s="61"/>
    </row>
    <row r="149" s="31" customFormat="1" ht="61" customHeight="1" spans="1:9">
      <c r="A149" s="44">
        <v>40</v>
      </c>
      <c r="B149" s="45" t="s">
        <v>276</v>
      </c>
      <c r="C149" s="45" t="s">
        <v>277</v>
      </c>
      <c r="D149" s="46" t="s">
        <v>81</v>
      </c>
      <c r="E149" s="47">
        <v>124</v>
      </c>
      <c r="F149" s="50">
        <f>30*1.05</f>
        <v>31.5</v>
      </c>
      <c r="G149" s="48">
        <f t="shared" si="8"/>
        <v>3906</v>
      </c>
      <c r="H149" s="49" t="s">
        <v>14</v>
      </c>
      <c r="I149" s="61"/>
    </row>
    <row r="150" s="31" customFormat="1" ht="78" customHeight="1" spans="1:9">
      <c r="A150" s="44">
        <v>41</v>
      </c>
      <c r="B150" s="45" t="s">
        <v>278</v>
      </c>
      <c r="C150" s="45" t="s">
        <v>279</v>
      </c>
      <c r="D150" s="46" t="s">
        <v>132</v>
      </c>
      <c r="E150" s="47">
        <v>577</v>
      </c>
      <c r="F150" s="50">
        <f t="shared" ref="F150:F155" si="12">17*1.05</f>
        <v>17.85</v>
      </c>
      <c r="G150" s="48">
        <f t="shared" si="8"/>
        <v>10299.45</v>
      </c>
      <c r="H150" s="49" t="s">
        <v>14</v>
      </c>
      <c r="I150" s="61"/>
    </row>
    <row r="151" s="31" customFormat="1" ht="70" customHeight="1" spans="1:9">
      <c r="A151" s="44">
        <v>42</v>
      </c>
      <c r="B151" s="45" t="s">
        <v>280</v>
      </c>
      <c r="C151" s="45" t="s">
        <v>281</v>
      </c>
      <c r="D151" s="46" t="s">
        <v>132</v>
      </c>
      <c r="E151" s="47">
        <v>62</v>
      </c>
      <c r="F151" s="50">
        <f t="shared" si="12"/>
        <v>17.85</v>
      </c>
      <c r="G151" s="48">
        <f t="shared" si="8"/>
        <v>1106.7</v>
      </c>
      <c r="H151" s="49" t="s">
        <v>14</v>
      </c>
      <c r="I151" s="61"/>
    </row>
    <row r="152" s="31" customFormat="1" ht="72" customHeight="1" spans="1:9">
      <c r="A152" s="44">
        <v>43</v>
      </c>
      <c r="B152" s="45" t="s">
        <v>282</v>
      </c>
      <c r="C152" s="45" t="s">
        <v>283</v>
      </c>
      <c r="D152" s="46" t="s">
        <v>132</v>
      </c>
      <c r="E152" s="47">
        <v>197</v>
      </c>
      <c r="F152" s="50">
        <f t="shared" si="12"/>
        <v>17.85</v>
      </c>
      <c r="G152" s="48">
        <f t="shared" si="8"/>
        <v>3516.45</v>
      </c>
      <c r="H152" s="49" t="s">
        <v>14</v>
      </c>
      <c r="I152" s="61"/>
    </row>
    <row r="153" s="31" customFormat="1" ht="75" customHeight="1" spans="1:9">
      <c r="A153" s="44">
        <v>44</v>
      </c>
      <c r="B153" s="45" t="s">
        <v>284</v>
      </c>
      <c r="C153" s="45" t="s">
        <v>285</v>
      </c>
      <c r="D153" s="46" t="s">
        <v>132</v>
      </c>
      <c r="E153" s="47">
        <v>21</v>
      </c>
      <c r="F153" s="50">
        <f t="shared" si="12"/>
        <v>17.85</v>
      </c>
      <c r="G153" s="48">
        <f t="shared" si="8"/>
        <v>374.85</v>
      </c>
      <c r="H153" s="49" t="s">
        <v>14</v>
      </c>
      <c r="I153" s="61"/>
    </row>
    <row r="154" s="31" customFormat="1" ht="61" customHeight="1" spans="1:9">
      <c r="A154" s="44">
        <v>45</v>
      </c>
      <c r="B154" s="45" t="s">
        <v>286</v>
      </c>
      <c r="C154" s="45" t="s">
        <v>287</v>
      </c>
      <c r="D154" s="46" t="s">
        <v>132</v>
      </c>
      <c r="E154" s="47">
        <v>7</v>
      </c>
      <c r="F154" s="50">
        <f t="shared" si="12"/>
        <v>17.85</v>
      </c>
      <c r="G154" s="48">
        <f t="shared" si="8"/>
        <v>124.95</v>
      </c>
      <c r="H154" s="49" t="s">
        <v>14</v>
      </c>
      <c r="I154" s="61"/>
    </row>
    <row r="155" s="31" customFormat="1" ht="61" customHeight="1" spans="1:9">
      <c r="A155" s="44">
        <v>46</v>
      </c>
      <c r="B155" s="45" t="s">
        <v>288</v>
      </c>
      <c r="C155" s="45" t="s">
        <v>289</v>
      </c>
      <c r="D155" s="46" t="s">
        <v>132</v>
      </c>
      <c r="E155" s="47">
        <v>16</v>
      </c>
      <c r="F155" s="50">
        <f t="shared" si="12"/>
        <v>17.85</v>
      </c>
      <c r="G155" s="48">
        <f t="shared" si="8"/>
        <v>285.6</v>
      </c>
      <c r="H155" s="49" t="s">
        <v>14</v>
      </c>
      <c r="I155" s="61"/>
    </row>
    <row r="156" s="31" customFormat="1" ht="61" customHeight="1" spans="1:9">
      <c r="A156" s="44">
        <v>47</v>
      </c>
      <c r="B156" s="45" t="s">
        <v>290</v>
      </c>
      <c r="C156" s="45" t="s">
        <v>291</v>
      </c>
      <c r="D156" s="46" t="s">
        <v>226</v>
      </c>
      <c r="E156" s="47">
        <v>62</v>
      </c>
      <c r="F156" s="50">
        <f>150*1.05</f>
        <v>157.5</v>
      </c>
      <c r="G156" s="48">
        <f t="shared" si="8"/>
        <v>9765</v>
      </c>
      <c r="H156" s="49" t="s">
        <v>14</v>
      </c>
      <c r="I156" s="61"/>
    </row>
    <row r="157" s="30" customFormat="1" ht="25" customHeight="1" spans="1:9">
      <c r="A157" s="40" t="s">
        <v>292</v>
      </c>
      <c r="B157" s="52" t="s">
        <v>293</v>
      </c>
      <c r="C157" s="52"/>
      <c r="D157" s="53"/>
      <c r="E157" s="54"/>
      <c r="F157" s="54"/>
      <c r="G157" s="43">
        <f>SUM(G158:G177)</f>
        <v>178512.25812</v>
      </c>
      <c r="H157" s="56"/>
      <c r="I157" s="62"/>
    </row>
    <row r="158" s="31" customFormat="1" ht="98" customHeight="1" spans="1:9">
      <c r="A158" s="63">
        <v>1</v>
      </c>
      <c r="B158" s="45" t="s">
        <v>294</v>
      </c>
      <c r="C158" s="45" t="s">
        <v>295</v>
      </c>
      <c r="D158" s="46" t="s">
        <v>43</v>
      </c>
      <c r="E158" s="47">
        <v>217.3</v>
      </c>
      <c r="F158" s="50">
        <f>28.63*1.05</f>
        <v>30.0615</v>
      </c>
      <c r="G158" s="48">
        <f t="shared" ref="G158:G177" si="13">E158*F158</f>
        <v>6532.36395</v>
      </c>
      <c r="H158" s="49" t="s">
        <v>14</v>
      </c>
      <c r="I158" s="61"/>
    </row>
    <row r="159" s="31" customFormat="1" ht="95" customHeight="1" spans="1:9">
      <c r="A159" s="44">
        <v>2</v>
      </c>
      <c r="B159" s="45" t="s">
        <v>296</v>
      </c>
      <c r="C159" s="45" t="s">
        <v>297</v>
      </c>
      <c r="D159" s="46" t="s">
        <v>43</v>
      </c>
      <c r="E159" s="47">
        <v>371.47</v>
      </c>
      <c r="F159" s="50">
        <f>44.46*1.05</f>
        <v>46.683</v>
      </c>
      <c r="G159" s="48">
        <f t="shared" si="13"/>
        <v>17341.33401</v>
      </c>
      <c r="H159" s="49" t="s">
        <v>14</v>
      </c>
      <c r="I159" s="61"/>
    </row>
    <row r="160" s="31" customFormat="1" ht="95" customHeight="1" spans="1:9">
      <c r="A160" s="63">
        <v>3</v>
      </c>
      <c r="B160" s="45" t="s">
        <v>298</v>
      </c>
      <c r="C160" s="45" t="s">
        <v>299</v>
      </c>
      <c r="D160" s="46" t="s">
        <v>43</v>
      </c>
      <c r="E160" s="47">
        <v>726.65</v>
      </c>
      <c r="F160" s="50">
        <f>56.13*1.05</f>
        <v>58.9365</v>
      </c>
      <c r="G160" s="48">
        <f t="shared" si="13"/>
        <v>42826.207725</v>
      </c>
      <c r="H160" s="49" t="s">
        <v>14</v>
      </c>
      <c r="I160" s="61"/>
    </row>
    <row r="161" s="31" customFormat="1" ht="97" customHeight="1" spans="1:9">
      <c r="A161" s="44">
        <v>4</v>
      </c>
      <c r="B161" s="45" t="s">
        <v>300</v>
      </c>
      <c r="C161" s="45" t="s">
        <v>301</v>
      </c>
      <c r="D161" s="46" t="s">
        <v>43</v>
      </c>
      <c r="E161" s="47">
        <v>88.3</v>
      </c>
      <c r="F161" s="50">
        <f>68.47*1.05</f>
        <v>71.8935</v>
      </c>
      <c r="G161" s="48">
        <f t="shared" si="13"/>
        <v>6348.19605</v>
      </c>
      <c r="H161" s="49" t="s">
        <v>14</v>
      </c>
      <c r="I161" s="61"/>
    </row>
    <row r="162" s="31" customFormat="1" ht="86" customHeight="1" spans="1:9">
      <c r="A162" s="63">
        <v>5</v>
      </c>
      <c r="B162" s="45" t="s">
        <v>302</v>
      </c>
      <c r="C162" s="45" t="s">
        <v>303</v>
      </c>
      <c r="D162" s="46" t="s">
        <v>43</v>
      </c>
      <c r="E162" s="47">
        <v>423.21</v>
      </c>
      <c r="F162" s="50">
        <f>26.1*1.05</f>
        <v>27.405</v>
      </c>
      <c r="G162" s="48">
        <f t="shared" si="13"/>
        <v>11598.07005</v>
      </c>
      <c r="H162" s="49" t="s">
        <v>14</v>
      </c>
      <c r="I162" s="61"/>
    </row>
    <row r="163" s="31" customFormat="1" ht="86" customHeight="1" spans="1:9">
      <c r="A163" s="44">
        <v>6</v>
      </c>
      <c r="B163" s="45" t="s">
        <v>304</v>
      </c>
      <c r="C163" s="45" t="s">
        <v>305</v>
      </c>
      <c r="D163" s="46" t="s">
        <v>43</v>
      </c>
      <c r="E163" s="47">
        <v>596.66</v>
      </c>
      <c r="F163" s="50">
        <f>31.67*1.05</f>
        <v>33.2535</v>
      </c>
      <c r="G163" s="48">
        <f t="shared" si="13"/>
        <v>19841.03331</v>
      </c>
      <c r="H163" s="49" t="s">
        <v>14</v>
      </c>
      <c r="I163" s="61"/>
    </row>
    <row r="164" s="31" customFormat="1" ht="86" customHeight="1" spans="1:9">
      <c r="A164" s="63">
        <v>7</v>
      </c>
      <c r="B164" s="45" t="s">
        <v>306</v>
      </c>
      <c r="C164" s="45" t="s">
        <v>307</v>
      </c>
      <c r="D164" s="46" t="s">
        <v>43</v>
      </c>
      <c r="E164" s="47">
        <v>63.35</v>
      </c>
      <c r="F164" s="50">
        <f>37.36*1.05</f>
        <v>39.228</v>
      </c>
      <c r="G164" s="48">
        <f t="shared" si="13"/>
        <v>2485.0938</v>
      </c>
      <c r="H164" s="49" t="s">
        <v>14</v>
      </c>
      <c r="I164" s="61"/>
    </row>
    <row r="165" s="31" customFormat="1" ht="94" customHeight="1" spans="1:9">
      <c r="A165" s="44">
        <v>8</v>
      </c>
      <c r="B165" s="45" t="s">
        <v>308</v>
      </c>
      <c r="C165" s="45" t="s">
        <v>309</v>
      </c>
      <c r="D165" s="46" t="s">
        <v>43</v>
      </c>
      <c r="E165" s="47">
        <v>177.7</v>
      </c>
      <c r="F165" s="50">
        <f>75.91*1.05</f>
        <v>79.7055</v>
      </c>
      <c r="G165" s="48">
        <f t="shared" si="13"/>
        <v>14163.66735</v>
      </c>
      <c r="H165" s="49" t="s">
        <v>14</v>
      </c>
      <c r="I165" s="61"/>
    </row>
    <row r="166" s="31" customFormat="1" ht="106" customHeight="1" spans="1:9">
      <c r="A166" s="63">
        <v>9</v>
      </c>
      <c r="B166" s="45" t="s">
        <v>310</v>
      </c>
      <c r="C166" s="45" t="s">
        <v>311</v>
      </c>
      <c r="D166" s="46" t="s">
        <v>43</v>
      </c>
      <c r="E166" s="47">
        <v>177.7</v>
      </c>
      <c r="F166" s="50">
        <f>56.78*1.05</f>
        <v>59.619</v>
      </c>
      <c r="G166" s="48">
        <f t="shared" si="13"/>
        <v>10594.2963</v>
      </c>
      <c r="H166" s="49" t="s">
        <v>14</v>
      </c>
      <c r="I166" s="61"/>
    </row>
    <row r="167" s="31" customFormat="1" ht="106" customHeight="1" spans="1:9">
      <c r="A167" s="44">
        <v>10</v>
      </c>
      <c r="B167" s="45" t="s">
        <v>312</v>
      </c>
      <c r="C167" s="45" t="s">
        <v>313</v>
      </c>
      <c r="D167" s="46" t="s">
        <v>43</v>
      </c>
      <c r="E167" s="47">
        <v>19.05</v>
      </c>
      <c r="F167" s="50">
        <f>38.23*1.05</f>
        <v>40.1415</v>
      </c>
      <c r="G167" s="48">
        <f t="shared" si="13"/>
        <v>764.695575</v>
      </c>
      <c r="H167" s="49" t="s">
        <v>14</v>
      </c>
      <c r="I167" s="61"/>
    </row>
    <row r="168" s="31" customFormat="1" ht="61" customHeight="1" spans="1:9">
      <c r="A168" s="63">
        <v>11</v>
      </c>
      <c r="B168" s="45" t="s">
        <v>314</v>
      </c>
      <c r="C168" s="45" t="s">
        <v>315</v>
      </c>
      <c r="D168" s="46" t="s">
        <v>132</v>
      </c>
      <c r="E168" s="47">
        <v>2</v>
      </c>
      <c r="F168" s="50">
        <f>45*1.05</f>
        <v>47.25</v>
      </c>
      <c r="G168" s="48">
        <f t="shared" si="13"/>
        <v>94.5</v>
      </c>
      <c r="H168" s="49" t="s">
        <v>14</v>
      </c>
      <c r="I168" s="61"/>
    </row>
    <row r="169" s="31" customFormat="1" ht="63" customHeight="1" spans="1:9">
      <c r="A169" s="44">
        <v>12</v>
      </c>
      <c r="B169" s="45" t="s">
        <v>316</v>
      </c>
      <c r="C169" s="45" t="s">
        <v>317</v>
      </c>
      <c r="D169" s="46" t="s">
        <v>132</v>
      </c>
      <c r="E169" s="47">
        <v>248</v>
      </c>
      <c r="F169" s="50">
        <f>50*1.05</f>
        <v>52.5</v>
      </c>
      <c r="G169" s="48">
        <f t="shared" si="13"/>
        <v>13020</v>
      </c>
      <c r="H169" s="49" t="s">
        <v>14</v>
      </c>
      <c r="I169" s="61"/>
    </row>
    <row r="170" s="31" customFormat="1" ht="64" customHeight="1" spans="1:9">
      <c r="A170" s="63">
        <v>13</v>
      </c>
      <c r="B170" s="45" t="s">
        <v>318</v>
      </c>
      <c r="C170" s="45" t="s">
        <v>319</v>
      </c>
      <c r="D170" s="46" t="s">
        <v>132</v>
      </c>
      <c r="E170" s="47">
        <v>8</v>
      </c>
      <c r="F170" s="50">
        <f>55*1.05</f>
        <v>57.75</v>
      </c>
      <c r="G170" s="48">
        <f t="shared" si="13"/>
        <v>462</v>
      </c>
      <c r="H170" s="49" t="s">
        <v>14</v>
      </c>
      <c r="I170" s="61"/>
    </row>
    <row r="171" s="31" customFormat="1" ht="61" customHeight="1" spans="1:9">
      <c r="A171" s="44">
        <v>14</v>
      </c>
      <c r="B171" s="45" t="s">
        <v>320</v>
      </c>
      <c r="C171" s="45" t="s">
        <v>321</v>
      </c>
      <c r="D171" s="46" t="s">
        <v>132</v>
      </c>
      <c r="E171" s="47">
        <v>5</v>
      </c>
      <c r="F171" s="50">
        <f>60*1.05</f>
        <v>63</v>
      </c>
      <c r="G171" s="48">
        <f t="shared" si="13"/>
        <v>315</v>
      </c>
      <c r="H171" s="49" t="s">
        <v>14</v>
      </c>
      <c r="I171" s="61"/>
    </row>
    <row r="172" s="31" customFormat="1" ht="59" customHeight="1" spans="1:9">
      <c r="A172" s="63">
        <v>15</v>
      </c>
      <c r="B172" s="45" t="s">
        <v>322</v>
      </c>
      <c r="C172" s="45" t="s">
        <v>323</v>
      </c>
      <c r="D172" s="46" t="s">
        <v>324</v>
      </c>
      <c r="E172" s="47">
        <v>84</v>
      </c>
      <c r="F172" s="50">
        <f>70*1.05</f>
        <v>73.5</v>
      </c>
      <c r="G172" s="48">
        <f t="shared" si="13"/>
        <v>6174</v>
      </c>
      <c r="H172" s="49" t="s">
        <v>14</v>
      </c>
      <c r="I172" s="61"/>
    </row>
    <row r="173" s="31" customFormat="1" ht="60" customHeight="1" spans="1:9">
      <c r="A173" s="44">
        <v>16</v>
      </c>
      <c r="B173" s="45" t="s">
        <v>325</v>
      </c>
      <c r="C173" s="45" t="s">
        <v>323</v>
      </c>
      <c r="D173" s="46" t="s">
        <v>324</v>
      </c>
      <c r="E173" s="47">
        <v>62</v>
      </c>
      <c r="F173" s="50">
        <f>120*1.05</f>
        <v>126</v>
      </c>
      <c r="G173" s="48">
        <f t="shared" si="13"/>
        <v>7812</v>
      </c>
      <c r="H173" s="49" t="s">
        <v>14</v>
      </c>
      <c r="I173" s="61"/>
    </row>
    <row r="174" s="31" customFormat="1" ht="61" customHeight="1" spans="1:9">
      <c r="A174" s="63">
        <v>17</v>
      </c>
      <c r="B174" s="45" t="s">
        <v>326</v>
      </c>
      <c r="C174" s="45" t="s">
        <v>323</v>
      </c>
      <c r="D174" s="46" t="s">
        <v>324</v>
      </c>
      <c r="E174" s="47">
        <v>61</v>
      </c>
      <c r="F174" s="50">
        <f>200*1.05</f>
        <v>210</v>
      </c>
      <c r="G174" s="48">
        <f t="shared" si="13"/>
        <v>12810</v>
      </c>
      <c r="H174" s="49" t="s">
        <v>14</v>
      </c>
      <c r="I174" s="61"/>
    </row>
    <row r="175" s="31" customFormat="1" ht="66" customHeight="1" spans="1:9">
      <c r="A175" s="44">
        <v>18</v>
      </c>
      <c r="B175" s="45" t="s">
        <v>327</v>
      </c>
      <c r="C175" s="45" t="s">
        <v>328</v>
      </c>
      <c r="D175" s="46" t="s">
        <v>81</v>
      </c>
      <c r="E175" s="47">
        <v>62</v>
      </c>
      <c r="F175" s="50">
        <f>18*1.05</f>
        <v>18.9</v>
      </c>
      <c r="G175" s="48">
        <f t="shared" si="13"/>
        <v>1171.8</v>
      </c>
      <c r="H175" s="49" t="s">
        <v>14</v>
      </c>
      <c r="I175" s="61"/>
    </row>
    <row r="176" s="31" customFormat="1" ht="63" customHeight="1" spans="1:9">
      <c r="A176" s="63">
        <v>19</v>
      </c>
      <c r="B176" s="45" t="s">
        <v>329</v>
      </c>
      <c r="C176" s="45" t="s">
        <v>330</v>
      </c>
      <c r="D176" s="46" t="s">
        <v>324</v>
      </c>
      <c r="E176" s="47">
        <v>186</v>
      </c>
      <c r="F176" s="50">
        <f>20*1.05</f>
        <v>21</v>
      </c>
      <c r="G176" s="48">
        <f t="shared" si="13"/>
        <v>3906</v>
      </c>
      <c r="H176" s="49" t="s">
        <v>14</v>
      </c>
      <c r="I176" s="61"/>
    </row>
    <row r="177" s="31" customFormat="1" ht="60" customHeight="1" spans="1:9">
      <c r="A177" s="44">
        <v>20</v>
      </c>
      <c r="B177" s="45" t="s">
        <v>331</v>
      </c>
      <c r="C177" s="45" t="s">
        <v>323</v>
      </c>
      <c r="D177" s="46" t="s">
        <v>324</v>
      </c>
      <c r="E177" s="47">
        <v>2</v>
      </c>
      <c r="F177" s="50">
        <f>120*1.05</f>
        <v>126</v>
      </c>
      <c r="G177" s="48">
        <f t="shared" si="13"/>
        <v>252</v>
      </c>
      <c r="H177" s="49" t="s">
        <v>14</v>
      </c>
      <c r="I177" s="61"/>
    </row>
    <row r="178" s="30" customFormat="1" ht="22" customHeight="1" spans="1:9">
      <c r="A178" s="40" t="s">
        <v>332</v>
      </c>
      <c r="B178" s="53" t="s">
        <v>333</v>
      </c>
      <c r="C178" s="52"/>
      <c r="D178" s="53"/>
      <c r="E178" s="54"/>
      <c r="F178" s="54"/>
      <c r="G178" s="43">
        <f>SUM(G179:G181)</f>
        <v>141120</v>
      </c>
      <c r="H178" s="49"/>
      <c r="I178" s="86"/>
    </row>
    <row r="179" s="26" customFormat="1" ht="71" customHeight="1" spans="1:9">
      <c r="A179" s="64">
        <v>1</v>
      </c>
      <c r="B179" s="45" t="s">
        <v>334</v>
      </c>
      <c r="C179" s="65" t="s">
        <v>335</v>
      </c>
      <c r="D179" s="46" t="s">
        <v>336</v>
      </c>
      <c r="E179" s="66">
        <v>1</v>
      </c>
      <c r="F179" s="66">
        <f>5600*12*1.05</f>
        <v>70560</v>
      </c>
      <c r="G179" s="67">
        <f t="shared" ref="G179:G181" si="14">E179*F179</f>
        <v>70560</v>
      </c>
      <c r="H179" s="49" t="s">
        <v>14</v>
      </c>
      <c r="I179" s="87"/>
    </row>
    <row r="180" s="31" customFormat="1" ht="90" customHeight="1" spans="1:9">
      <c r="A180" s="64">
        <v>2</v>
      </c>
      <c r="B180" s="45" t="s">
        <v>337</v>
      </c>
      <c r="C180" s="45" t="s">
        <v>338</v>
      </c>
      <c r="D180" s="46" t="s">
        <v>339</v>
      </c>
      <c r="E180" s="66">
        <v>5600</v>
      </c>
      <c r="F180" s="66">
        <f>5*1.05</f>
        <v>5.25</v>
      </c>
      <c r="G180" s="67">
        <f t="shared" si="14"/>
        <v>29400</v>
      </c>
      <c r="H180" s="49" t="s">
        <v>14</v>
      </c>
      <c r="I180" s="87"/>
    </row>
    <row r="181" s="31" customFormat="1" ht="30" customHeight="1" spans="1:9">
      <c r="A181" s="64">
        <v>3</v>
      </c>
      <c r="B181" s="49" t="s">
        <v>340</v>
      </c>
      <c r="C181" s="49"/>
      <c r="D181" s="68" t="s">
        <v>19</v>
      </c>
      <c r="E181" s="69">
        <v>5600</v>
      </c>
      <c r="F181" s="69">
        <f>7*1.05</f>
        <v>7.35</v>
      </c>
      <c r="G181" s="70">
        <f t="shared" si="14"/>
        <v>41160</v>
      </c>
      <c r="H181" s="49" t="s">
        <v>14</v>
      </c>
      <c r="I181" s="87"/>
    </row>
    <row r="182" s="30" customFormat="1" ht="23" customHeight="1" spans="1:9">
      <c r="A182" s="40" t="s">
        <v>341</v>
      </c>
      <c r="B182" s="42" t="s">
        <v>342</v>
      </c>
      <c r="C182" s="71"/>
      <c r="D182" s="42"/>
      <c r="E182" s="72"/>
      <c r="F182" s="72"/>
      <c r="G182" s="43">
        <f>SUM(G183:G185)</f>
        <v>759521.752309914</v>
      </c>
      <c r="H182" s="71"/>
      <c r="I182" s="62"/>
    </row>
    <row r="183" s="26" customFormat="1" ht="45" customHeight="1" spans="1:9">
      <c r="A183" s="64">
        <v>1</v>
      </c>
      <c r="B183" s="73" t="s">
        <v>343</v>
      </c>
      <c r="C183" s="49" t="s">
        <v>344</v>
      </c>
      <c r="D183" s="68" t="s">
        <v>345</v>
      </c>
      <c r="E183" s="74">
        <f>G3+G16+G109+G157+G178</f>
        <v>3582599.07789</v>
      </c>
      <c r="F183" s="75">
        <v>0.0359</v>
      </c>
      <c r="G183" s="67">
        <f t="shared" ref="G183:G185" si="15">E183*F183</f>
        <v>128615.306896251</v>
      </c>
      <c r="H183" s="49" t="s">
        <v>346</v>
      </c>
      <c r="I183" s="87"/>
    </row>
    <row r="184" s="26" customFormat="1" ht="42" customHeight="1" spans="1:9">
      <c r="A184" s="64">
        <v>2</v>
      </c>
      <c r="B184" s="73" t="s">
        <v>347</v>
      </c>
      <c r="C184" s="49" t="s">
        <v>348</v>
      </c>
      <c r="D184" s="68" t="s">
        <v>345</v>
      </c>
      <c r="E184" s="74">
        <f>G3+G16+G109+G157+G178+G183</f>
        <v>3711214.38478625</v>
      </c>
      <c r="F184" s="75">
        <v>0.09</v>
      </c>
      <c r="G184" s="67">
        <f t="shared" si="15"/>
        <v>334009.294630763</v>
      </c>
      <c r="H184" s="49" t="s">
        <v>349</v>
      </c>
      <c r="I184" s="87"/>
    </row>
    <row r="185" s="26" customFormat="1" ht="54" customHeight="1" spans="1:9">
      <c r="A185" s="64">
        <v>3</v>
      </c>
      <c r="B185" s="73" t="s">
        <v>350</v>
      </c>
      <c r="C185" s="49"/>
      <c r="D185" s="68" t="s">
        <v>345</v>
      </c>
      <c r="E185" s="74">
        <f>G3+G16+G109+G157+G178+G183</f>
        <v>3711214.38478625</v>
      </c>
      <c r="F185" s="75">
        <v>0.08</v>
      </c>
      <c r="G185" s="67">
        <f t="shared" si="15"/>
        <v>296897.1507829</v>
      </c>
      <c r="H185" s="49" t="s">
        <v>349</v>
      </c>
      <c r="I185" s="87"/>
    </row>
    <row r="186" s="30" customFormat="1" ht="23" customHeight="1" spans="1:9">
      <c r="A186" s="37" t="s">
        <v>351</v>
      </c>
      <c r="B186" s="39" t="s">
        <v>352</v>
      </c>
      <c r="C186" s="76" t="s">
        <v>353</v>
      </c>
      <c r="D186" s="39" t="s">
        <v>345</v>
      </c>
      <c r="E186" s="77"/>
      <c r="F186" s="78"/>
      <c r="G186" s="79">
        <f>G3+G16+G109+G157+G178+G182</f>
        <v>4342120.83019991</v>
      </c>
      <c r="H186" s="76"/>
      <c r="I186" s="88"/>
    </row>
    <row r="187" s="29" customFormat="1" ht="23" customHeight="1" spans="1:9">
      <c r="A187" s="37" t="s">
        <v>354</v>
      </c>
      <c r="B187" s="39" t="s">
        <v>355</v>
      </c>
      <c r="C187" s="76" t="s">
        <v>356</v>
      </c>
      <c r="D187" s="39" t="s">
        <v>345</v>
      </c>
      <c r="E187" s="77">
        <f>G186</f>
        <v>4342120.83019991</v>
      </c>
      <c r="F187" s="80">
        <v>0.09</v>
      </c>
      <c r="G187" s="79">
        <f>E187*F187</f>
        <v>390790.874717992</v>
      </c>
      <c r="H187" s="76" t="s">
        <v>357</v>
      </c>
      <c r="I187" s="88"/>
    </row>
    <row r="188" s="29" customFormat="1" ht="23" customHeight="1" spans="1:8">
      <c r="A188" s="37" t="s">
        <v>358</v>
      </c>
      <c r="B188" s="39" t="s">
        <v>359</v>
      </c>
      <c r="C188" s="39"/>
      <c r="D188" s="39"/>
      <c r="E188" s="81"/>
      <c r="F188" s="81"/>
      <c r="G188" s="79">
        <f>G186+G187</f>
        <v>4732911.70491791</v>
      </c>
      <c r="H188" s="82"/>
    </row>
    <row r="189" customFormat="1" ht="100" customHeight="1" spans="1:8">
      <c r="A189" s="83" t="s">
        <v>360</v>
      </c>
      <c r="B189" s="84"/>
      <c r="C189" s="84"/>
      <c r="D189" s="84"/>
      <c r="E189" s="85"/>
      <c r="F189" s="85"/>
      <c r="G189" s="84"/>
      <c r="H189" s="84"/>
    </row>
    <row r="190" s="26" customFormat="1" spans="1:16384">
      <c r="A190" s="32"/>
      <c r="D190" s="32"/>
      <c r="E190" s="33"/>
      <c r="F190" s="32"/>
      <c r="XEW190"/>
      <c r="XEX190"/>
      <c r="XEY190"/>
      <c r="XEZ190"/>
      <c r="XFA190"/>
      <c r="XFB190"/>
      <c r="XFC190"/>
      <c r="XFD190"/>
    </row>
  </sheetData>
  <mergeCells count="3">
    <mergeCell ref="A1:H1"/>
    <mergeCell ref="B188:F188"/>
    <mergeCell ref="A189:H189"/>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46"/>
  <sheetViews>
    <sheetView workbookViewId="0">
      <selection activeCell="A2" sqref="A2:F2"/>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374</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375</v>
      </c>
      <c r="B2" s="7"/>
      <c r="C2" s="7"/>
      <c r="D2" s="7"/>
      <c r="E2" s="8"/>
      <c r="F2" s="7"/>
    </row>
    <row r="3" s="2" customFormat="1" ht="39" customHeight="1" spans="1:6">
      <c r="A3" s="9" t="s">
        <v>376</v>
      </c>
      <c r="B3" s="9"/>
      <c r="C3" s="9"/>
      <c r="D3" s="9"/>
      <c r="E3" s="10"/>
      <c r="F3" s="9"/>
    </row>
    <row r="4" s="2" customFormat="1" ht="34.5" customHeight="1" spans="1:6">
      <c r="A4" s="11" t="s">
        <v>1</v>
      </c>
      <c r="B4" s="11" t="s">
        <v>377</v>
      </c>
      <c r="C4" s="11" t="s">
        <v>378</v>
      </c>
      <c r="D4" s="11" t="s">
        <v>4</v>
      </c>
      <c r="E4" s="12" t="s">
        <v>379</v>
      </c>
      <c r="F4" s="11" t="s">
        <v>8</v>
      </c>
    </row>
    <row r="5" s="2" customFormat="1" spans="1:6">
      <c r="A5" s="18">
        <v>1</v>
      </c>
      <c r="B5" s="19" t="s">
        <v>380</v>
      </c>
      <c r="C5" s="20"/>
      <c r="D5" s="21" t="s">
        <v>19</v>
      </c>
      <c r="E5" s="22">
        <v>168.2851</v>
      </c>
      <c r="F5" s="23"/>
    </row>
    <row r="6" s="2" customFormat="1" spans="1:6">
      <c r="A6" s="18">
        <v>2</v>
      </c>
      <c r="B6" s="19" t="s">
        <v>381</v>
      </c>
      <c r="C6" s="20"/>
      <c r="D6" s="21" t="s">
        <v>43</v>
      </c>
      <c r="E6" s="22">
        <v>251.8247</v>
      </c>
      <c r="F6" s="23"/>
    </row>
    <row r="7" s="2" customFormat="1" spans="1:6">
      <c r="A7" s="18">
        <v>3</v>
      </c>
      <c r="B7" s="19" t="s">
        <v>382</v>
      </c>
      <c r="C7" s="19" t="s">
        <v>365</v>
      </c>
      <c r="D7" s="21" t="s">
        <v>383</v>
      </c>
      <c r="E7" s="22">
        <v>4</v>
      </c>
      <c r="F7" s="23"/>
    </row>
    <row r="8" s="2" customFormat="1" spans="1:6">
      <c r="A8" s="18">
        <v>4</v>
      </c>
      <c r="B8" s="19" t="s">
        <v>384</v>
      </c>
      <c r="C8" s="19" t="s">
        <v>365</v>
      </c>
      <c r="D8" s="21" t="s">
        <v>383</v>
      </c>
      <c r="E8" s="22">
        <v>22</v>
      </c>
      <c r="F8" s="23"/>
    </row>
    <row r="9" s="2" customFormat="1" spans="1:6">
      <c r="A9" s="18">
        <v>5</v>
      </c>
      <c r="B9" s="19" t="s">
        <v>385</v>
      </c>
      <c r="C9" s="19" t="s">
        <v>365</v>
      </c>
      <c r="D9" s="21" t="s">
        <v>383</v>
      </c>
      <c r="E9" s="22">
        <v>62</v>
      </c>
      <c r="F9" s="23"/>
    </row>
    <row r="10" s="2" customFormat="1" spans="1:6">
      <c r="A10" s="18">
        <v>6</v>
      </c>
      <c r="B10" s="19" t="s">
        <v>386</v>
      </c>
      <c r="C10" s="19" t="s">
        <v>387</v>
      </c>
      <c r="D10" s="21" t="s">
        <v>132</v>
      </c>
      <c r="E10" s="22">
        <v>252</v>
      </c>
      <c r="F10" s="23"/>
    </row>
    <row r="11" s="2" customFormat="1" spans="1:6">
      <c r="A11" s="18">
        <v>7</v>
      </c>
      <c r="B11" s="19" t="s">
        <v>388</v>
      </c>
      <c r="C11" s="19" t="s">
        <v>387</v>
      </c>
      <c r="D11" s="21" t="s">
        <v>132</v>
      </c>
      <c r="E11" s="22">
        <v>178.65</v>
      </c>
      <c r="F11" s="23"/>
    </row>
    <row r="12" s="2" customFormat="1" spans="1:6">
      <c r="A12" s="18">
        <v>8</v>
      </c>
      <c r="B12" s="19" t="s">
        <v>389</v>
      </c>
      <c r="C12" s="19" t="s">
        <v>365</v>
      </c>
      <c r="D12" s="21" t="s">
        <v>390</v>
      </c>
      <c r="E12" s="22">
        <v>98.68</v>
      </c>
      <c r="F12" s="23"/>
    </row>
    <row r="13" s="2" customFormat="1" spans="1:6">
      <c r="A13" s="18">
        <v>9</v>
      </c>
      <c r="B13" s="19" t="s">
        <v>391</v>
      </c>
      <c r="C13" s="19" t="s">
        <v>365</v>
      </c>
      <c r="D13" s="21" t="s">
        <v>390</v>
      </c>
      <c r="E13" s="22">
        <v>39.6</v>
      </c>
      <c r="F13" s="23"/>
    </row>
    <row r="14" s="2" customFormat="1" spans="1:6">
      <c r="A14" s="18">
        <v>10</v>
      </c>
      <c r="B14" s="19" t="s">
        <v>392</v>
      </c>
      <c r="C14" s="19" t="s">
        <v>365</v>
      </c>
      <c r="D14" s="21" t="s">
        <v>81</v>
      </c>
      <c r="E14" s="22">
        <v>62</v>
      </c>
      <c r="F14" s="23"/>
    </row>
    <row r="15" s="2" customFormat="1" spans="1:6">
      <c r="A15" s="18">
        <v>11</v>
      </c>
      <c r="B15" s="19" t="s">
        <v>393</v>
      </c>
      <c r="C15" s="19" t="s">
        <v>365</v>
      </c>
      <c r="D15" s="21" t="s">
        <v>226</v>
      </c>
      <c r="E15" s="22">
        <v>62.62</v>
      </c>
      <c r="F15" s="23"/>
    </row>
    <row r="16" s="2" customFormat="1" spans="1:6">
      <c r="A16" s="18">
        <v>12</v>
      </c>
      <c r="B16" s="19" t="s">
        <v>394</v>
      </c>
      <c r="C16" s="19" t="s">
        <v>365</v>
      </c>
      <c r="D16" s="21" t="s">
        <v>390</v>
      </c>
      <c r="E16" s="22">
        <v>81.8</v>
      </c>
      <c r="F16" s="23"/>
    </row>
    <row r="17" s="2" customFormat="1" spans="1:6">
      <c r="A17" s="18">
        <v>13</v>
      </c>
      <c r="B17" s="19" t="s">
        <v>395</v>
      </c>
      <c r="C17" s="19" t="s">
        <v>365</v>
      </c>
      <c r="D17" s="21" t="s">
        <v>132</v>
      </c>
      <c r="E17" s="22">
        <v>291.8829</v>
      </c>
      <c r="F17" s="23"/>
    </row>
    <row r="18" s="2" customFormat="1" spans="1:6">
      <c r="A18" s="18">
        <v>14</v>
      </c>
      <c r="B18" s="19" t="s">
        <v>396</v>
      </c>
      <c r="C18" s="19" t="s">
        <v>365</v>
      </c>
      <c r="D18" s="21" t="s">
        <v>81</v>
      </c>
      <c r="E18" s="22">
        <v>84</v>
      </c>
      <c r="F18" s="23"/>
    </row>
    <row r="19" s="2" customFormat="1" spans="1:6">
      <c r="A19" s="18">
        <v>15</v>
      </c>
      <c r="B19" s="19" t="s">
        <v>397</v>
      </c>
      <c r="C19" s="19" t="s">
        <v>398</v>
      </c>
      <c r="D19" s="21" t="s">
        <v>399</v>
      </c>
      <c r="E19" s="22">
        <v>571861.9902</v>
      </c>
      <c r="F19" s="24"/>
    </row>
    <row r="20" spans="1:6">
      <c r="A20" s="18">
        <v>16</v>
      </c>
      <c r="B20" s="19" t="s">
        <v>400</v>
      </c>
      <c r="C20" s="19" t="s">
        <v>401</v>
      </c>
      <c r="D20" s="21" t="s">
        <v>399</v>
      </c>
      <c r="E20" s="22">
        <v>2786.572</v>
      </c>
      <c r="F20" s="24"/>
    </row>
    <row r="21" spans="1:6">
      <c r="A21" s="18">
        <v>17</v>
      </c>
      <c r="B21" s="19" t="s">
        <v>402</v>
      </c>
      <c r="C21" s="19" t="s">
        <v>403</v>
      </c>
      <c r="D21" s="21" t="s">
        <v>399</v>
      </c>
      <c r="E21" s="22">
        <v>2918.49</v>
      </c>
      <c r="F21" s="24"/>
    </row>
    <row r="22" spans="1:6">
      <c r="A22" s="18">
        <v>18</v>
      </c>
      <c r="B22" s="19" t="s">
        <v>402</v>
      </c>
      <c r="C22" s="19" t="s">
        <v>365</v>
      </c>
      <c r="D22" s="21" t="s">
        <v>399</v>
      </c>
      <c r="E22" s="22">
        <v>2862.8872</v>
      </c>
      <c r="F22" s="24"/>
    </row>
    <row r="23" spans="1:6">
      <c r="A23" s="18">
        <v>19</v>
      </c>
      <c r="B23" s="19" t="s">
        <v>404</v>
      </c>
      <c r="C23" s="19" t="s">
        <v>365</v>
      </c>
      <c r="D23" s="21" t="s">
        <v>13</v>
      </c>
      <c r="E23" s="22">
        <v>0.018</v>
      </c>
      <c r="F23" s="24"/>
    </row>
    <row r="24" spans="1:6">
      <c r="A24" s="18">
        <v>20</v>
      </c>
      <c r="B24" s="19" t="s">
        <v>405</v>
      </c>
      <c r="C24" s="19" t="s">
        <v>365</v>
      </c>
      <c r="D24" s="21" t="s">
        <v>33</v>
      </c>
      <c r="E24" s="22">
        <v>1456.61</v>
      </c>
      <c r="F24" s="24"/>
    </row>
    <row r="25" spans="1:6">
      <c r="A25" s="18">
        <v>21</v>
      </c>
      <c r="B25" s="19" t="s">
        <v>406</v>
      </c>
      <c r="C25" s="19" t="s">
        <v>407</v>
      </c>
      <c r="D25" s="21" t="s">
        <v>33</v>
      </c>
      <c r="E25" s="22">
        <v>250.9169</v>
      </c>
      <c r="F25" s="24"/>
    </row>
    <row r="26" spans="1:6">
      <c r="A26" s="18">
        <v>22</v>
      </c>
      <c r="B26" s="19" t="s">
        <v>408</v>
      </c>
      <c r="C26" s="19" t="s">
        <v>409</v>
      </c>
      <c r="D26" s="21" t="s">
        <v>410</v>
      </c>
      <c r="E26" s="22">
        <v>150.795</v>
      </c>
      <c r="F26" s="23"/>
    </row>
    <row r="27" spans="1:6">
      <c r="A27" s="18">
        <v>23</v>
      </c>
      <c r="B27" s="19" t="s">
        <v>408</v>
      </c>
      <c r="C27" s="19" t="s">
        <v>411</v>
      </c>
      <c r="D27" s="21" t="s">
        <v>410</v>
      </c>
      <c r="E27" s="22">
        <v>336.3133</v>
      </c>
      <c r="F27" s="24"/>
    </row>
    <row r="28" spans="1:6">
      <c r="A28" s="18">
        <v>24</v>
      </c>
      <c r="B28" s="19" t="s">
        <v>412</v>
      </c>
      <c r="C28" s="19" t="s">
        <v>409</v>
      </c>
      <c r="D28" s="21" t="s">
        <v>410</v>
      </c>
      <c r="E28" s="22">
        <v>0.032</v>
      </c>
      <c r="F28" s="23"/>
    </row>
    <row r="29" spans="1:6">
      <c r="A29" s="18">
        <v>25</v>
      </c>
      <c r="B29" s="19" t="s">
        <v>413</v>
      </c>
      <c r="C29" s="19" t="s">
        <v>365</v>
      </c>
      <c r="D29" s="21" t="s">
        <v>13</v>
      </c>
      <c r="E29" s="22">
        <v>1074.6483</v>
      </c>
      <c r="F29" s="24"/>
    </row>
    <row r="30" spans="1:6">
      <c r="A30" s="18">
        <v>26</v>
      </c>
      <c r="B30" s="19" t="s">
        <v>414</v>
      </c>
      <c r="C30" s="19" t="s">
        <v>415</v>
      </c>
      <c r="D30" s="21" t="s">
        <v>13</v>
      </c>
      <c r="E30" s="22">
        <v>64.8089</v>
      </c>
      <c r="F30" s="23"/>
    </row>
    <row r="31" spans="1:6">
      <c r="A31" s="18">
        <v>27</v>
      </c>
      <c r="B31" s="19" t="s">
        <v>414</v>
      </c>
      <c r="C31" s="19" t="s">
        <v>365</v>
      </c>
      <c r="D31" s="21" t="s">
        <v>399</v>
      </c>
      <c r="E31" s="22">
        <v>2.7818</v>
      </c>
      <c r="F31" s="23"/>
    </row>
    <row r="32" spans="1:6">
      <c r="A32" s="18">
        <v>28</v>
      </c>
      <c r="B32" s="19" t="s">
        <v>416</v>
      </c>
      <c r="C32" s="19" t="s">
        <v>365</v>
      </c>
      <c r="D32" s="21" t="s">
        <v>19</v>
      </c>
      <c r="E32" s="22">
        <f>140.25+146.4408</f>
        <v>286.6908</v>
      </c>
      <c r="F32" s="23"/>
    </row>
    <row r="33" spans="1:6">
      <c r="A33" s="18">
        <v>29</v>
      </c>
      <c r="B33" s="19" t="s">
        <v>417</v>
      </c>
      <c r="C33" s="19" t="s">
        <v>365</v>
      </c>
      <c r="D33" s="21" t="s">
        <v>19</v>
      </c>
      <c r="E33" s="22">
        <v>148.8628</v>
      </c>
      <c r="F33" s="23"/>
    </row>
    <row r="34" spans="1:6">
      <c r="A34" s="18">
        <v>30</v>
      </c>
      <c r="B34" s="19" t="s">
        <v>418</v>
      </c>
      <c r="C34" s="19" t="s">
        <v>365</v>
      </c>
      <c r="D34" s="21" t="s">
        <v>19</v>
      </c>
      <c r="E34" s="22">
        <v>232.7406</v>
      </c>
      <c r="F34" s="23"/>
    </row>
    <row r="35" spans="1:6">
      <c r="A35" s="18">
        <v>31</v>
      </c>
      <c r="B35" s="19" t="s">
        <v>419</v>
      </c>
      <c r="C35" s="19" t="s">
        <v>365</v>
      </c>
      <c r="D35" s="21" t="s">
        <v>19</v>
      </c>
      <c r="E35" s="22">
        <v>114.492</v>
      </c>
      <c r="F35" s="23"/>
    </row>
    <row r="36" spans="1:6">
      <c r="A36" s="18">
        <v>32</v>
      </c>
      <c r="B36" s="19" t="s">
        <v>420</v>
      </c>
      <c r="C36" s="19" t="s">
        <v>365</v>
      </c>
      <c r="D36" s="21" t="s">
        <v>19</v>
      </c>
      <c r="E36" s="22">
        <v>7.056</v>
      </c>
      <c r="F36" s="23"/>
    </row>
    <row r="37" spans="1:6">
      <c r="A37" s="18">
        <v>33</v>
      </c>
      <c r="B37" s="19" t="s">
        <v>421</v>
      </c>
      <c r="C37" s="19" t="s">
        <v>365</v>
      </c>
      <c r="D37" s="21" t="s">
        <v>19</v>
      </c>
      <c r="E37" s="22">
        <v>248.9865</v>
      </c>
      <c r="F37" s="23"/>
    </row>
    <row r="38" spans="1:6">
      <c r="A38" s="18">
        <v>34</v>
      </c>
      <c r="B38" s="19" t="s">
        <v>422</v>
      </c>
      <c r="C38" s="19" t="s">
        <v>365</v>
      </c>
      <c r="D38" s="21" t="s">
        <v>19</v>
      </c>
      <c r="E38" s="22">
        <v>370.0515</v>
      </c>
      <c r="F38" s="23"/>
    </row>
    <row r="39" spans="1:6">
      <c r="A39" s="18">
        <v>35</v>
      </c>
      <c r="B39" s="19" t="s">
        <v>423</v>
      </c>
      <c r="C39" s="19" t="s">
        <v>365</v>
      </c>
      <c r="D39" s="21" t="s">
        <v>81</v>
      </c>
      <c r="E39" s="22">
        <v>63.63</v>
      </c>
      <c r="F39" s="23"/>
    </row>
    <row r="40" spans="1:6">
      <c r="A40" s="18">
        <v>36</v>
      </c>
      <c r="B40" s="19" t="s">
        <v>424</v>
      </c>
      <c r="C40" s="19" t="s">
        <v>365</v>
      </c>
      <c r="D40" s="21" t="s">
        <v>19</v>
      </c>
      <c r="E40" s="22">
        <v>1641.0055</v>
      </c>
      <c r="F40" s="23"/>
    </row>
    <row r="41" spans="1:6">
      <c r="A41" s="18">
        <v>37</v>
      </c>
      <c r="B41" s="19" t="s">
        <v>425</v>
      </c>
      <c r="C41" s="19" t="s">
        <v>365</v>
      </c>
      <c r="D41" s="21" t="s">
        <v>19</v>
      </c>
      <c r="E41" s="22">
        <v>41.412</v>
      </c>
      <c r="F41" s="23"/>
    </row>
    <row r="42" spans="1:6">
      <c r="A42" s="18">
        <v>38</v>
      </c>
      <c r="B42" s="19" t="s">
        <v>426</v>
      </c>
      <c r="C42" s="19" t="s">
        <v>365</v>
      </c>
      <c r="D42" s="21" t="s">
        <v>19</v>
      </c>
      <c r="E42" s="22">
        <v>87.5191</v>
      </c>
      <c r="F42" s="23"/>
    </row>
    <row r="43" spans="1:6">
      <c r="A43" s="18">
        <v>39</v>
      </c>
      <c r="B43" s="19" t="s">
        <v>427</v>
      </c>
      <c r="C43" s="19" t="s">
        <v>365</v>
      </c>
      <c r="D43" s="21" t="s">
        <v>19</v>
      </c>
      <c r="E43" s="22">
        <v>527.8208</v>
      </c>
      <c r="F43" s="23"/>
    </row>
    <row r="44" spans="1:6">
      <c r="A44" s="18">
        <v>40</v>
      </c>
      <c r="B44" s="19" t="s">
        <v>428</v>
      </c>
      <c r="C44" s="19" t="s">
        <v>365</v>
      </c>
      <c r="D44" s="21" t="s">
        <v>19</v>
      </c>
      <c r="E44" s="22">
        <v>2749.5148</v>
      </c>
      <c r="F44" s="23"/>
    </row>
    <row r="45" spans="1:6">
      <c r="A45" s="18">
        <v>41</v>
      </c>
      <c r="B45" s="19" t="s">
        <v>429</v>
      </c>
      <c r="C45" s="19" t="s">
        <v>365</v>
      </c>
      <c r="D45" s="21" t="s">
        <v>19</v>
      </c>
      <c r="E45" s="22">
        <v>850.4442</v>
      </c>
      <c r="F45" s="23"/>
    </row>
    <row r="46" spans="1:6">
      <c r="A46" s="18">
        <v>42</v>
      </c>
      <c r="B46" s="19" t="s">
        <v>430</v>
      </c>
      <c r="C46" s="19" t="s">
        <v>365</v>
      </c>
      <c r="D46" s="21" t="s">
        <v>19</v>
      </c>
      <c r="E46" s="22">
        <v>60.9182</v>
      </c>
      <c r="F46" s="23"/>
    </row>
    <row r="47" spans="1:6">
      <c r="A47" s="18">
        <v>43</v>
      </c>
      <c r="B47" s="19" t="s">
        <v>431</v>
      </c>
      <c r="C47" s="19" t="s">
        <v>365</v>
      </c>
      <c r="D47" s="21" t="s">
        <v>19</v>
      </c>
      <c r="E47" s="22">
        <v>164.1728</v>
      </c>
      <c r="F47" s="23"/>
    </row>
    <row r="48" spans="1:6">
      <c r="A48" s="18">
        <v>44</v>
      </c>
      <c r="B48" s="19" t="s">
        <v>432</v>
      </c>
      <c r="C48" s="19" t="s">
        <v>365</v>
      </c>
      <c r="D48" s="21" t="s">
        <v>19</v>
      </c>
      <c r="E48" s="22">
        <v>167.9518</v>
      </c>
      <c r="F48" s="23"/>
    </row>
    <row r="49" spans="1:6">
      <c r="A49" s="18">
        <v>45</v>
      </c>
      <c r="B49" s="19" t="s">
        <v>433</v>
      </c>
      <c r="C49" s="19" t="s">
        <v>365</v>
      </c>
      <c r="D49" s="21" t="s">
        <v>19</v>
      </c>
      <c r="E49" s="22">
        <v>85.593</v>
      </c>
      <c r="F49" s="23"/>
    </row>
    <row r="50" spans="1:6">
      <c r="A50" s="18">
        <v>46</v>
      </c>
      <c r="B50" s="19" t="s">
        <v>434</v>
      </c>
      <c r="C50" s="19" t="s">
        <v>365</v>
      </c>
      <c r="D50" s="21" t="s">
        <v>19</v>
      </c>
      <c r="E50" s="22">
        <v>5560.8336</v>
      </c>
      <c r="F50" s="23"/>
    </row>
    <row r="51" spans="1:6">
      <c r="A51" s="18">
        <v>47</v>
      </c>
      <c r="B51" s="19" t="s">
        <v>435</v>
      </c>
      <c r="C51" s="19" t="s">
        <v>365</v>
      </c>
      <c r="D51" s="21" t="s">
        <v>19</v>
      </c>
      <c r="E51" s="22">
        <v>75.7155</v>
      </c>
      <c r="F51" s="23"/>
    </row>
    <row r="52" spans="1:6">
      <c r="A52" s="18">
        <v>48</v>
      </c>
      <c r="B52" s="19" t="s">
        <v>436</v>
      </c>
      <c r="C52" s="19" t="s">
        <v>365</v>
      </c>
      <c r="D52" s="21" t="s">
        <v>19</v>
      </c>
      <c r="E52" s="22">
        <v>3397.653</v>
      </c>
      <c r="F52" s="23"/>
    </row>
    <row r="53" spans="1:6">
      <c r="A53" s="18">
        <v>49</v>
      </c>
      <c r="B53" s="19" t="s">
        <v>437</v>
      </c>
      <c r="C53" s="19" t="s">
        <v>365</v>
      </c>
      <c r="D53" s="21" t="s">
        <v>324</v>
      </c>
      <c r="E53" s="22">
        <v>75.75</v>
      </c>
      <c r="F53" s="23"/>
    </row>
    <row r="54" spans="1:6">
      <c r="A54" s="18">
        <v>50</v>
      </c>
      <c r="B54" s="19" t="s">
        <v>438</v>
      </c>
      <c r="C54" s="19" t="s">
        <v>439</v>
      </c>
      <c r="D54" s="21" t="s">
        <v>43</v>
      </c>
      <c r="E54" s="22">
        <v>22083.5329</v>
      </c>
      <c r="F54" s="23"/>
    </row>
    <row r="55" spans="1:6">
      <c r="A55" s="18">
        <v>51</v>
      </c>
      <c r="B55" s="19" t="s">
        <v>438</v>
      </c>
      <c r="C55" s="19" t="s">
        <v>440</v>
      </c>
      <c r="D55" s="21" t="s">
        <v>43</v>
      </c>
      <c r="E55" s="22">
        <v>11778.0317</v>
      </c>
      <c r="F55" s="23"/>
    </row>
    <row r="56" spans="1:6">
      <c r="A56" s="18">
        <v>52</v>
      </c>
      <c r="B56" s="19" t="s">
        <v>441</v>
      </c>
      <c r="C56" s="19" t="s">
        <v>365</v>
      </c>
      <c r="D56" s="21" t="s">
        <v>19</v>
      </c>
      <c r="E56" s="22">
        <v>4334.1165</v>
      </c>
      <c r="F56" s="23"/>
    </row>
    <row r="57" spans="1:6">
      <c r="A57" s="18">
        <v>53</v>
      </c>
      <c r="B57" s="19" t="s">
        <v>186</v>
      </c>
      <c r="C57" s="25"/>
      <c r="D57" s="21" t="s">
        <v>19</v>
      </c>
      <c r="E57" s="22">
        <v>38.412</v>
      </c>
      <c r="F57" s="23"/>
    </row>
    <row r="58" spans="1:6">
      <c r="A58" s="18">
        <v>54</v>
      </c>
      <c r="B58" s="19" t="s">
        <v>442</v>
      </c>
      <c r="C58" s="25"/>
      <c r="D58" s="21" t="s">
        <v>390</v>
      </c>
      <c r="E58" s="22">
        <v>62</v>
      </c>
      <c r="F58" s="23"/>
    </row>
    <row r="59" spans="1:6">
      <c r="A59" s="18">
        <v>55</v>
      </c>
      <c r="B59" s="19" t="s">
        <v>443</v>
      </c>
      <c r="C59" s="25"/>
      <c r="D59" s="21" t="s">
        <v>43</v>
      </c>
      <c r="E59" s="22">
        <v>1983.5025</v>
      </c>
      <c r="F59" s="23"/>
    </row>
    <row r="60" spans="1:6">
      <c r="A60" s="18">
        <v>56</v>
      </c>
      <c r="B60" s="19" t="s">
        <v>444</v>
      </c>
      <c r="C60" s="25"/>
      <c r="D60" s="21" t="s">
        <v>43</v>
      </c>
      <c r="E60" s="22">
        <v>506.079</v>
      </c>
      <c r="F60" s="23"/>
    </row>
    <row r="61" spans="1:6">
      <c r="A61" s="18">
        <v>57</v>
      </c>
      <c r="B61" s="19" t="s">
        <v>445</v>
      </c>
      <c r="C61" s="25"/>
      <c r="D61" s="21" t="s">
        <v>43</v>
      </c>
      <c r="E61" s="22">
        <v>104.516</v>
      </c>
      <c r="F61" s="23"/>
    </row>
    <row r="62" spans="1:6">
      <c r="A62" s="18">
        <v>58</v>
      </c>
      <c r="B62" s="19" t="s">
        <v>446</v>
      </c>
      <c r="C62" s="25"/>
      <c r="D62" s="21" t="s">
        <v>43</v>
      </c>
      <c r="E62" s="22">
        <v>3105.3972</v>
      </c>
      <c r="F62" s="23"/>
    </row>
    <row r="63" spans="1:6">
      <c r="A63" s="18">
        <v>59</v>
      </c>
      <c r="B63" s="19" t="s">
        <v>447</v>
      </c>
      <c r="C63" s="25"/>
      <c r="D63" s="21" t="s">
        <v>43</v>
      </c>
      <c r="E63" s="22">
        <v>238.924</v>
      </c>
      <c r="F63" s="23"/>
    </row>
    <row r="64" spans="1:6">
      <c r="A64" s="18">
        <v>60</v>
      </c>
      <c r="B64" s="19" t="s">
        <v>448</v>
      </c>
      <c r="C64" s="25"/>
      <c r="D64" s="21" t="s">
        <v>43</v>
      </c>
      <c r="E64" s="22">
        <v>62.1266</v>
      </c>
      <c r="F64" s="23"/>
    </row>
    <row r="65" spans="1:6">
      <c r="A65" s="18">
        <v>61</v>
      </c>
      <c r="B65" s="19" t="s">
        <v>449</v>
      </c>
      <c r="C65" s="25"/>
      <c r="D65" s="21" t="s">
        <v>43</v>
      </c>
      <c r="E65" s="22">
        <v>990.411</v>
      </c>
      <c r="F65" s="23"/>
    </row>
    <row r="66" spans="1:6">
      <c r="A66" s="18">
        <v>62</v>
      </c>
      <c r="B66" s="19" t="s">
        <v>450</v>
      </c>
      <c r="C66" s="25">
        <v>2</v>
      </c>
      <c r="D66" s="21" t="s">
        <v>43</v>
      </c>
      <c r="E66" s="22">
        <v>144.2949</v>
      </c>
      <c r="F66" s="23"/>
    </row>
    <row r="67" spans="1:6">
      <c r="A67" s="18">
        <v>63</v>
      </c>
      <c r="B67" s="19" t="s">
        <v>451</v>
      </c>
      <c r="C67" s="25"/>
      <c r="D67" s="21" t="s">
        <v>43</v>
      </c>
      <c r="E67" s="22">
        <v>3521.4938</v>
      </c>
      <c r="F67" s="23"/>
    </row>
    <row r="68" spans="1:6">
      <c r="A68" s="18">
        <v>64</v>
      </c>
      <c r="B68" s="19" t="s">
        <v>452</v>
      </c>
      <c r="C68" s="25"/>
      <c r="D68" s="21" t="s">
        <v>43</v>
      </c>
      <c r="E68" s="22">
        <v>3951.9959</v>
      </c>
      <c r="F68" s="23"/>
    </row>
    <row r="69" spans="1:6">
      <c r="A69" s="18">
        <v>65</v>
      </c>
      <c r="B69" s="19" t="s">
        <v>453</v>
      </c>
      <c r="C69" s="25"/>
      <c r="D69" s="21" t="s">
        <v>43</v>
      </c>
      <c r="E69" s="22">
        <v>381.1654</v>
      </c>
      <c r="F69" s="23"/>
    </row>
    <row r="70" spans="1:6">
      <c r="A70" s="18">
        <v>66</v>
      </c>
      <c r="B70" s="19" t="s">
        <v>454</v>
      </c>
      <c r="C70" s="25"/>
      <c r="D70" s="21" t="s">
        <v>43</v>
      </c>
      <c r="E70" s="22">
        <v>5.8512</v>
      </c>
      <c r="F70" s="23"/>
    </row>
    <row r="71" spans="1:6">
      <c r="A71" s="18">
        <v>67</v>
      </c>
      <c r="B71" s="19" t="s">
        <v>455</v>
      </c>
      <c r="C71" s="25"/>
      <c r="D71" s="21" t="s">
        <v>43</v>
      </c>
      <c r="E71" s="22">
        <v>197.16</v>
      </c>
      <c r="F71" s="23"/>
    </row>
    <row r="72" spans="1:6">
      <c r="A72" s="18">
        <v>68</v>
      </c>
      <c r="B72" s="19" t="s">
        <v>146</v>
      </c>
      <c r="C72" s="25"/>
      <c r="D72" s="21" t="s">
        <v>132</v>
      </c>
      <c r="E72" s="22">
        <v>65</v>
      </c>
      <c r="F72" s="23"/>
    </row>
    <row r="73" spans="1:6">
      <c r="A73" s="18">
        <v>69</v>
      </c>
      <c r="B73" s="19" t="s">
        <v>456</v>
      </c>
      <c r="C73" s="25"/>
      <c r="D73" s="21" t="s">
        <v>19</v>
      </c>
      <c r="E73" s="22">
        <v>1507.526</v>
      </c>
      <c r="F73" s="23"/>
    </row>
    <row r="74" spans="1:6">
      <c r="A74" s="18">
        <v>70</v>
      </c>
      <c r="B74" s="19" t="s">
        <v>457</v>
      </c>
      <c r="C74" s="25"/>
      <c r="D74" s="21" t="s">
        <v>19</v>
      </c>
      <c r="E74" s="22">
        <v>166.0945</v>
      </c>
      <c r="F74" s="23"/>
    </row>
    <row r="75" spans="1:6">
      <c r="A75" s="18">
        <v>71</v>
      </c>
      <c r="B75" s="19" t="s">
        <v>458</v>
      </c>
      <c r="C75" s="25"/>
      <c r="D75" s="21" t="s">
        <v>19</v>
      </c>
      <c r="E75" s="22">
        <v>67.4781</v>
      </c>
      <c r="F75" s="23"/>
    </row>
    <row r="76" spans="1:6">
      <c r="A76" s="18">
        <v>72</v>
      </c>
      <c r="B76" s="19" t="s">
        <v>459</v>
      </c>
      <c r="C76" s="25"/>
      <c r="D76" s="21" t="s">
        <v>399</v>
      </c>
      <c r="E76" s="22">
        <v>2407.8798</v>
      </c>
      <c r="F76" s="23"/>
    </row>
    <row r="77" spans="1:6">
      <c r="A77" s="18">
        <v>73</v>
      </c>
      <c r="B77" s="19" t="s">
        <v>460</v>
      </c>
      <c r="C77" s="25"/>
      <c r="D77" s="21" t="s">
        <v>399</v>
      </c>
      <c r="E77" s="22">
        <v>426.8889</v>
      </c>
      <c r="F77" s="23"/>
    </row>
    <row r="78" spans="1:6">
      <c r="A78" s="18">
        <v>74</v>
      </c>
      <c r="B78" s="19" t="s">
        <v>461</v>
      </c>
      <c r="C78" s="25"/>
      <c r="D78" s="21" t="s">
        <v>399</v>
      </c>
      <c r="E78" s="22">
        <v>53.1454</v>
      </c>
      <c r="F78" s="23"/>
    </row>
    <row r="79" spans="1:6">
      <c r="A79" s="18">
        <v>75</v>
      </c>
      <c r="B79" s="19" t="s">
        <v>462</v>
      </c>
      <c r="C79" s="25"/>
      <c r="D79" s="21" t="s">
        <v>399</v>
      </c>
      <c r="E79" s="22">
        <v>9987.7805</v>
      </c>
      <c r="F79" s="23"/>
    </row>
    <row r="80" spans="1:6">
      <c r="A80" s="18">
        <v>76</v>
      </c>
      <c r="B80" s="19" t="s">
        <v>463</v>
      </c>
      <c r="C80" s="25"/>
      <c r="D80" s="21" t="s">
        <v>19</v>
      </c>
      <c r="E80" s="22">
        <v>832.148</v>
      </c>
      <c r="F80" s="23"/>
    </row>
    <row r="81" spans="1:6">
      <c r="A81" s="18">
        <v>77</v>
      </c>
      <c r="B81" s="19" t="s">
        <v>464</v>
      </c>
      <c r="C81" s="25"/>
      <c r="D81" s="21" t="s">
        <v>19</v>
      </c>
      <c r="E81" s="22">
        <v>294.2919</v>
      </c>
      <c r="F81" s="23"/>
    </row>
    <row r="82" spans="1:6">
      <c r="A82" s="18">
        <v>78</v>
      </c>
      <c r="B82" s="19" t="s">
        <v>465</v>
      </c>
      <c r="C82" s="19" t="s">
        <v>466</v>
      </c>
      <c r="D82" s="21" t="s">
        <v>132</v>
      </c>
      <c r="E82" s="22">
        <v>1.578</v>
      </c>
      <c r="F82" s="23"/>
    </row>
    <row r="83" spans="1:6">
      <c r="A83" s="18">
        <v>79</v>
      </c>
      <c r="B83" s="19" t="s">
        <v>465</v>
      </c>
      <c r="C83" s="19" t="s">
        <v>467</v>
      </c>
      <c r="D83" s="21" t="s">
        <v>132</v>
      </c>
      <c r="E83" s="22">
        <v>1.0101</v>
      </c>
      <c r="F83" s="23"/>
    </row>
    <row r="84" spans="1:6">
      <c r="A84" s="18">
        <v>80</v>
      </c>
      <c r="B84" s="19" t="s">
        <v>468</v>
      </c>
      <c r="C84" s="19" t="s">
        <v>365</v>
      </c>
      <c r="D84" s="21" t="s">
        <v>390</v>
      </c>
      <c r="E84" s="22">
        <v>62.62</v>
      </c>
      <c r="F84" s="23"/>
    </row>
    <row r="85" spans="1:6">
      <c r="A85" s="18">
        <v>81</v>
      </c>
      <c r="B85" s="19" t="s">
        <v>469</v>
      </c>
      <c r="C85" s="19" t="s">
        <v>365</v>
      </c>
      <c r="D85" s="21" t="s">
        <v>19</v>
      </c>
      <c r="E85" s="22">
        <v>201.2323</v>
      </c>
      <c r="F85" s="23"/>
    </row>
    <row r="86" spans="1:6">
      <c r="A86" s="18">
        <v>82</v>
      </c>
      <c r="B86" s="19" t="s">
        <v>380</v>
      </c>
      <c r="C86" s="19" t="s">
        <v>365</v>
      </c>
      <c r="D86" s="21" t="s">
        <v>19</v>
      </c>
      <c r="E86" s="22">
        <v>29.8911</v>
      </c>
      <c r="F86" s="23"/>
    </row>
    <row r="87" spans="1:6">
      <c r="A87" s="18">
        <v>83</v>
      </c>
      <c r="B87" s="19" t="s">
        <v>380</v>
      </c>
      <c r="C87" s="19" t="s">
        <v>365</v>
      </c>
      <c r="D87" s="21" t="s">
        <v>19</v>
      </c>
      <c r="E87" s="22">
        <v>213.6067</v>
      </c>
      <c r="F87" s="23"/>
    </row>
    <row r="88" spans="1:6">
      <c r="A88" s="18">
        <v>84</v>
      </c>
      <c r="B88" s="19" t="s">
        <v>470</v>
      </c>
      <c r="C88" s="19" t="s">
        <v>365</v>
      </c>
      <c r="D88" s="21" t="s">
        <v>43</v>
      </c>
      <c r="E88" s="22">
        <v>4361.8551</v>
      </c>
      <c r="F88" s="23"/>
    </row>
    <row r="89" spans="1:6">
      <c r="A89" s="18">
        <v>85</v>
      </c>
      <c r="B89" s="19" t="s">
        <v>471</v>
      </c>
      <c r="C89" s="19" t="s">
        <v>365</v>
      </c>
      <c r="D89" s="21" t="s">
        <v>43</v>
      </c>
      <c r="E89" s="22">
        <v>10664.443</v>
      </c>
      <c r="F89" s="23"/>
    </row>
    <row r="90" spans="1:6">
      <c r="A90" s="18">
        <v>86</v>
      </c>
      <c r="B90" s="19" t="s">
        <v>472</v>
      </c>
      <c r="C90" s="19" t="s">
        <v>365</v>
      </c>
      <c r="D90" s="21" t="s">
        <v>43</v>
      </c>
      <c r="E90" s="22">
        <v>94.86</v>
      </c>
      <c r="F90" s="23"/>
    </row>
    <row r="91" spans="1:6">
      <c r="A91" s="18">
        <v>87</v>
      </c>
      <c r="B91" s="19" t="s">
        <v>473</v>
      </c>
      <c r="C91" s="19" t="s">
        <v>365</v>
      </c>
      <c r="D91" s="21" t="s">
        <v>43</v>
      </c>
      <c r="E91" s="22">
        <v>82.7683</v>
      </c>
      <c r="F91" s="23"/>
    </row>
    <row r="92" spans="1:6">
      <c r="A92" s="18">
        <v>88</v>
      </c>
      <c r="B92" s="19" t="s">
        <v>474</v>
      </c>
      <c r="C92" s="19" t="s">
        <v>365</v>
      </c>
      <c r="D92" s="21" t="s">
        <v>19</v>
      </c>
      <c r="E92" s="22">
        <v>512.5372</v>
      </c>
      <c r="F92" s="23"/>
    </row>
    <row r="93" spans="1:6">
      <c r="A93" s="18">
        <v>89</v>
      </c>
      <c r="B93" s="19" t="s">
        <v>417</v>
      </c>
      <c r="C93" s="19" t="s">
        <v>365</v>
      </c>
      <c r="D93" s="21" t="s">
        <v>19</v>
      </c>
      <c r="E93" s="22">
        <v>11208.5447</v>
      </c>
      <c r="F93" s="23"/>
    </row>
    <row r="94" spans="1:6">
      <c r="A94" s="18">
        <v>90</v>
      </c>
      <c r="B94" s="19" t="s">
        <v>475</v>
      </c>
      <c r="C94" s="19" t="s">
        <v>365</v>
      </c>
      <c r="D94" s="21" t="s">
        <v>19</v>
      </c>
      <c r="E94" s="22">
        <v>2.856</v>
      </c>
      <c r="F94" s="23"/>
    </row>
    <row r="95" spans="1:6">
      <c r="A95" s="18">
        <v>91</v>
      </c>
      <c r="B95" s="19" t="s">
        <v>104</v>
      </c>
      <c r="C95" s="19" t="s">
        <v>365</v>
      </c>
      <c r="D95" s="21" t="s">
        <v>476</v>
      </c>
      <c r="E95" s="22">
        <v>75</v>
      </c>
      <c r="F95" s="23"/>
    </row>
    <row r="96" spans="1:6">
      <c r="A96" s="18">
        <v>92</v>
      </c>
      <c r="B96" s="19" t="s">
        <v>477</v>
      </c>
      <c r="C96" s="19" t="s">
        <v>365</v>
      </c>
      <c r="D96" s="21" t="s">
        <v>132</v>
      </c>
      <c r="E96" s="22">
        <v>84.84</v>
      </c>
      <c r="F96" s="23"/>
    </row>
    <row r="97" spans="1:6">
      <c r="A97" s="18">
        <v>93</v>
      </c>
      <c r="B97" s="19" t="s">
        <v>478</v>
      </c>
      <c r="C97" s="19" t="s">
        <v>365</v>
      </c>
      <c r="D97" s="21" t="s">
        <v>81</v>
      </c>
      <c r="E97" s="22">
        <v>61.61</v>
      </c>
      <c r="F97" s="23"/>
    </row>
    <row r="98" spans="1:6">
      <c r="A98" s="18">
        <v>94</v>
      </c>
      <c r="B98" s="19" t="s">
        <v>479</v>
      </c>
      <c r="C98" s="19" t="s">
        <v>480</v>
      </c>
      <c r="D98" s="21" t="s">
        <v>132</v>
      </c>
      <c r="E98" s="22">
        <v>187.86</v>
      </c>
      <c r="F98" s="23"/>
    </row>
    <row r="99" spans="1:6">
      <c r="A99" s="18">
        <v>95</v>
      </c>
      <c r="B99" s="19" t="s">
        <v>481</v>
      </c>
      <c r="C99" s="19" t="s">
        <v>365</v>
      </c>
      <c r="D99" s="21" t="s">
        <v>81</v>
      </c>
      <c r="E99" s="22">
        <v>62.62</v>
      </c>
      <c r="F99" s="23"/>
    </row>
    <row r="100" spans="1:6">
      <c r="A100" s="18">
        <v>96</v>
      </c>
      <c r="B100" s="19" t="s">
        <v>482</v>
      </c>
      <c r="C100" s="19" t="s">
        <v>483</v>
      </c>
      <c r="D100" s="21" t="s">
        <v>132</v>
      </c>
      <c r="E100" s="22">
        <v>64.64</v>
      </c>
      <c r="F100" s="23"/>
    </row>
    <row r="101" spans="1:6">
      <c r="A101" s="18">
        <v>97</v>
      </c>
      <c r="B101" s="19" t="s">
        <v>484</v>
      </c>
      <c r="C101" s="19" t="s">
        <v>483</v>
      </c>
      <c r="D101" s="21" t="s">
        <v>132</v>
      </c>
      <c r="E101" s="22">
        <v>169.68</v>
      </c>
      <c r="F101" s="23"/>
    </row>
    <row r="102" spans="1:6">
      <c r="A102" s="18">
        <v>98</v>
      </c>
      <c r="B102" s="19" t="s">
        <v>485</v>
      </c>
      <c r="C102" s="19" t="s">
        <v>365</v>
      </c>
      <c r="D102" s="21" t="s">
        <v>81</v>
      </c>
      <c r="E102" s="22">
        <v>2.02</v>
      </c>
      <c r="F102" s="23"/>
    </row>
    <row r="103" spans="1:6">
      <c r="A103" s="18">
        <v>99</v>
      </c>
      <c r="B103" s="19" t="s">
        <v>326</v>
      </c>
      <c r="C103" s="19" t="s">
        <v>365</v>
      </c>
      <c r="D103" s="21" t="s">
        <v>132</v>
      </c>
      <c r="E103" s="22">
        <v>61.61</v>
      </c>
      <c r="F103" s="23"/>
    </row>
    <row r="104" spans="1:6">
      <c r="A104" s="18">
        <v>100</v>
      </c>
      <c r="B104" s="19" t="s">
        <v>327</v>
      </c>
      <c r="C104" s="19" t="s">
        <v>365</v>
      </c>
      <c r="D104" s="21" t="s">
        <v>81</v>
      </c>
      <c r="E104" s="22">
        <v>62</v>
      </c>
      <c r="F104" s="23"/>
    </row>
    <row r="105" spans="1:6">
      <c r="A105" s="18">
        <v>101</v>
      </c>
      <c r="B105" s="19" t="s">
        <v>486</v>
      </c>
      <c r="C105" s="19" t="s">
        <v>365</v>
      </c>
      <c r="D105" s="21" t="s">
        <v>132</v>
      </c>
      <c r="E105" s="22">
        <v>84.84</v>
      </c>
      <c r="F105" s="23"/>
    </row>
    <row r="106" spans="1:6">
      <c r="A106" s="18">
        <v>102</v>
      </c>
      <c r="B106" s="19" t="s">
        <v>487</v>
      </c>
      <c r="C106" s="19" t="s">
        <v>365</v>
      </c>
      <c r="D106" s="21" t="s">
        <v>132</v>
      </c>
      <c r="E106" s="22">
        <v>2.02</v>
      </c>
      <c r="F106" s="23"/>
    </row>
    <row r="107" spans="1:6">
      <c r="A107" s="18">
        <v>103</v>
      </c>
      <c r="B107" s="19" t="s">
        <v>488</v>
      </c>
      <c r="C107" s="19" t="s">
        <v>365</v>
      </c>
      <c r="D107" s="21" t="s">
        <v>132</v>
      </c>
      <c r="E107" s="22">
        <v>62.62</v>
      </c>
      <c r="F107" s="23"/>
    </row>
    <row r="108" spans="1:6">
      <c r="A108" s="18">
        <v>104</v>
      </c>
      <c r="B108" s="19" t="s">
        <v>271</v>
      </c>
      <c r="C108" s="19" t="s">
        <v>365</v>
      </c>
      <c r="D108" s="21" t="s">
        <v>81</v>
      </c>
      <c r="E108" s="22">
        <v>125.24</v>
      </c>
      <c r="F108" s="23"/>
    </row>
    <row r="109" spans="1:6">
      <c r="A109" s="18">
        <v>105</v>
      </c>
      <c r="B109" s="19" t="s">
        <v>272</v>
      </c>
      <c r="C109" s="19" t="s">
        <v>365</v>
      </c>
      <c r="D109" s="21" t="s">
        <v>81</v>
      </c>
      <c r="E109" s="22">
        <v>125.24</v>
      </c>
      <c r="F109" s="23"/>
    </row>
    <row r="110" spans="1:6">
      <c r="A110" s="18">
        <v>106</v>
      </c>
      <c r="B110" s="19" t="s">
        <v>274</v>
      </c>
      <c r="C110" s="19" t="s">
        <v>365</v>
      </c>
      <c r="D110" s="21" t="s">
        <v>43</v>
      </c>
      <c r="E110" s="22">
        <v>2660.643</v>
      </c>
      <c r="F110" s="23"/>
    </row>
    <row r="111" spans="1:6">
      <c r="A111" s="18">
        <v>107</v>
      </c>
      <c r="B111" s="19" t="s">
        <v>276</v>
      </c>
      <c r="C111" s="19" t="s">
        <v>365</v>
      </c>
      <c r="D111" s="21" t="s">
        <v>81</v>
      </c>
      <c r="E111" s="22">
        <v>125.24</v>
      </c>
      <c r="F111" s="23"/>
    </row>
    <row r="112" spans="1:6">
      <c r="A112" s="18">
        <v>108</v>
      </c>
      <c r="B112" s="19" t="s">
        <v>251</v>
      </c>
      <c r="C112" s="19" t="s">
        <v>365</v>
      </c>
      <c r="D112" s="21" t="s">
        <v>81</v>
      </c>
      <c r="E112" s="22">
        <v>6.06</v>
      </c>
      <c r="F112" s="23"/>
    </row>
    <row r="113" spans="1:6">
      <c r="A113" s="18">
        <v>109</v>
      </c>
      <c r="B113" s="19" t="s">
        <v>255</v>
      </c>
      <c r="C113" s="19" t="s">
        <v>365</v>
      </c>
      <c r="D113" s="21" t="s">
        <v>81</v>
      </c>
      <c r="E113" s="22">
        <v>43.43</v>
      </c>
      <c r="F113" s="23"/>
    </row>
    <row r="114" spans="1:6">
      <c r="A114" s="18">
        <v>110</v>
      </c>
      <c r="B114" s="19" t="s">
        <v>257</v>
      </c>
      <c r="C114" s="19" t="s">
        <v>365</v>
      </c>
      <c r="D114" s="21" t="s">
        <v>81</v>
      </c>
      <c r="E114" s="22">
        <v>17.17</v>
      </c>
      <c r="F114" s="23"/>
    </row>
    <row r="115" spans="1:6">
      <c r="A115" s="18">
        <v>111</v>
      </c>
      <c r="B115" s="19" t="s">
        <v>267</v>
      </c>
      <c r="C115" s="19" t="s">
        <v>365</v>
      </c>
      <c r="D115" s="21" t="s">
        <v>81</v>
      </c>
      <c r="E115" s="22">
        <v>429.25</v>
      </c>
      <c r="F115" s="23"/>
    </row>
    <row r="116" spans="1:6">
      <c r="A116" s="18">
        <v>112</v>
      </c>
      <c r="B116" s="19" t="s">
        <v>269</v>
      </c>
      <c r="C116" s="19" t="s">
        <v>365</v>
      </c>
      <c r="D116" s="21" t="s">
        <v>81</v>
      </c>
      <c r="E116" s="22">
        <v>200.99</v>
      </c>
      <c r="F116" s="23"/>
    </row>
    <row r="117" spans="1:6">
      <c r="A117" s="18">
        <v>113</v>
      </c>
      <c r="B117" s="19" t="s">
        <v>253</v>
      </c>
      <c r="C117" s="19" t="s">
        <v>365</v>
      </c>
      <c r="D117" s="21" t="s">
        <v>81</v>
      </c>
      <c r="E117" s="22">
        <v>27.27</v>
      </c>
      <c r="F117" s="23"/>
    </row>
    <row r="118" spans="1:6">
      <c r="A118" s="18">
        <v>114</v>
      </c>
      <c r="B118" s="19" t="s">
        <v>259</v>
      </c>
      <c r="C118" s="19" t="s">
        <v>365</v>
      </c>
      <c r="D118" s="21" t="s">
        <v>81</v>
      </c>
      <c r="E118" s="22">
        <v>327.24</v>
      </c>
      <c r="F118" s="23"/>
    </row>
    <row r="119" spans="1:6">
      <c r="A119" s="18">
        <v>115</v>
      </c>
      <c r="B119" s="19" t="s">
        <v>261</v>
      </c>
      <c r="C119" s="19" t="s">
        <v>365</v>
      </c>
      <c r="D119" s="21" t="s">
        <v>81</v>
      </c>
      <c r="E119" s="22">
        <v>62.62</v>
      </c>
      <c r="F119" s="23"/>
    </row>
    <row r="120" spans="1:6">
      <c r="A120" s="18">
        <v>116</v>
      </c>
      <c r="B120" s="19" t="s">
        <v>263</v>
      </c>
      <c r="C120" s="19" t="s">
        <v>365</v>
      </c>
      <c r="D120" s="21" t="s">
        <v>81</v>
      </c>
      <c r="E120" s="22">
        <v>116.15</v>
      </c>
      <c r="F120" s="23"/>
    </row>
    <row r="121" spans="1:6">
      <c r="A121" s="18">
        <v>117</v>
      </c>
      <c r="B121" s="19" t="s">
        <v>265</v>
      </c>
      <c r="C121" s="19" t="s">
        <v>365</v>
      </c>
      <c r="D121" s="21" t="s">
        <v>81</v>
      </c>
      <c r="E121" s="22">
        <v>7.07</v>
      </c>
      <c r="F121" s="23"/>
    </row>
    <row r="122" spans="1:6">
      <c r="A122" s="18">
        <v>118</v>
      </c>
      <c r="B122" s="19" t="s">
        <v>288</v>
      </c>
      <c r="C122" s="19" t="s">
        <v>365</v>
      </c>
      <c r="D122" s="21" t="s">
        <v>81</v>
      </c>
      <c r="E122" s="22">
        <v>16.32</v>
      </c>
      <c r="F122" s="23"/>
    </row>
    <row r="123" spans="1:6">
      <c r="A123" s="18">
        <v>119</v>
      </c>
      <c r="B123" s="19" t="s">
        <v>286</v>
      </c>
      <c r="C123" s="19" t="s">
        <v>365</v>
      </c>
      <c r="D123" s="21" t="s">
        <v>81</v>
      </c>
      <c r="E123" s="22">
        <v>7.14</v>
      </c>
      <c r="F123" s="23"/>
    </row>
    <row r="124" spans="1:6">
      <c r="A124" s="18">
        <v>120</v>
      </c>
      <c r="B124" s="19" t="s">
        <v>278</v>
      </c>
      <c r="C124" s="19" t="s">
        <v>365</v>
      </c>
      <c r="D124" s="21" t="s">
        <v>81</v>
      </c>
      <c r="E124" s="22">
        <v>588.54</v>
      </c>
      <c r="F124" s="23"/>
    </row>
    <row r="125" spans="1:6">
      <c r="A125" s="18">
        <v>121</v>
      </c>
      <c r="B125" s="19" t="s">
        <v>280</v>
      </c>
      <c r="C125" s="19" t="s">
        <v>365</v>
      </c>
      <c r="D125" s="21" t="s">
        <v>81</v>
      </c>
      <c r="E125" s="22">
        <v>63.24</v>
      </c>
      <c r="F125" s="23"/>
    </row>
    <row r="126" spans="1:6">
      <c r="A126" s="18">
        <v>122</v>
      </c>
      <c r="B126" s="19" t="s">
        <v>282</v>
      </c>
      <c r="C126" s="19" t="s">
        <v>365</v>
      </c>
      <c r="D126" s="21" t="s">
        <v>81</v>
      </c>
      <c r="E126" s="22">
        <v>200.94</v>
      </c>
      <c r="F126" s="23"/>
    </row>
    <row r="127" spans="1:6">
      <c r="A127" s="18">
        <v>123</v>
      </c>
      <c r="B127" s="19" t="s">
        <v>284</v>
      </c>
      <c r="C127" s="19" t="s">
        <v>365</v>
      </c>
      <c r="D127" s="21" t="s">
        <v>81</v>
      </c>
      <c r="E127" s="22">
        <v>21.42</v>
      </c>
      <c r="F127" s="23"/>
    </row>
    <row r="128" spans="1:6">
      <c r="A128" s="18">
        <v>124</v>
      </c>
      <c r="B128" s="19" t="s">
        <v>471</v>
      </c>
      <c r="C128" s="19" t="s">
        <v>365</v>
      </c>
      <c r="D128" s="21" t="s">
        <v>43</v>
      </c>
      <c r="E128" s="22">
        <v>53360.8732</v>
      </c>
      <c r="F128" s="23"/>
    </row>
    <row r="129" spans="1:6">
      <c r="A129" s="18">
        <v>125</v>
      </c>
      <c r="B129" s="19" t="s">
        <v>472</v>
      </c>
      <c r="C129" s="19" t="s">
        <v>365</v>
      </c>
      <c r="D129" s="21" t="s">
        <v>43</v>
      </c>
      <c r="E129" s="22">
        <v>1145.232</v>
      </c>
      <c r="F129" s="23"/>
    </row>
    <row r="130" spans="1:6">
      <c r="A130" s="18">
        <v>126</v>
      </c>
      <c r="B130" s="19" t="s">
        <v>489</v>
      </c>
      <c r="C130" s="19" t="s">
        <v>365</v>
      </c>
      <c r="D130" s="21" t="s">
        <v>43</v>
      </c>
      <c r="E130" s="22">
        <v>11985.6285</v>
      </c>
      <c r="F130" s="23"/>
    </row>
    <row r="131" spans="1:6">
      <c r="A131" s="18">
        <v>127</v>
      </c>
      <c r="B131" s="19" t="s">
        <v>490</v>
      </c>
      <c r="C131" s="19" t="s">
        <v>365</v>
      </c>
      <c r="D131" s="21" t="s">
        <v>43</v>
      </c>
      <c r="E131" s="22">
        <v>59.9025</v>
      </c>
      <c r="F131" s="23"/>
    </row>
    <row r="132" spans="1:6">
      <c r="A132" s="18">
        <v>128</v>
      </c>
      <c r="B132" s="19" t="s">
        <v>491</v>
      </c>
      <c r="C132" s="19" t="s">
        <v>365</v>
      </c>
      <c r="D132" s="21" t="s">
        <v>43</v>
      </c>
      <c r="E132" s="22">
        <v>4953.896</v>
      </c>
      <c r="F132" s="23"/>
    </row>
    <row r="133" spans="1:6">
      <c r="A133" s="18">
        <v>129</v>
      </c>
      <c r="B133" s="19" t="s">
        <v>222</v>
      </c>
      <c r="C133" s="19" t="s">
        <v>365</v>
      </c>
      <c r="D133" s="21" t="s">
        <v>43</v>
      </c>
      <c r="E133" s="22">
        <v>333.926</v>
      </c>
      <c r="F133" s="23"/>
    </row>
    <row r="134" spans="1:6">
      <c r="A134" s="18">
        <v>130</v>
      </c>
      <c r="B134" s="19" t="s">
        <v>224</v>
      </c>
      <c r="C134" s="19" t="s">
        <v>365</v>
      </c>
      <c r="D134" s="21" t="s">
        <v>226</v>
      </c>
      <c r="E134" s="22">
        <v>62</v>
      </c>
      <c r="F134" s="23"/>
    </row>
    <row r="135" spans="1:6">
      <c r="A135" s="18">
        <v>131</v>
      </c>
      <c r="B135" s="19" t="s">
        <v>249</v>
      </c>
      <c r="C135" s="19" t="s">
        <v>365</v>
      </c>
      <c r="D135" s="21" t="s">
        <v>226</v>
      </c>
      <c r="E135" s="22">
        <v>35</v>
      </c>
      <c r="F135" s="23"/>
    </row>
    <row r="136" spans="1:6">
      <c r="A136" s="18">
        <v>132</v>
      </c>
      <c r="B136" s="19" t="s">
        <v>227</v>
      </c>
      <c r="C136" s="19" t="s">
        <v>365</v>
      </c>
      <c r="D136" s="21" t="s">
        <v>226</v>
      </c>
      <c r="E136" s="22">
        <v>1</v>
      </c>
      <c r="F136" s="23"/>
    </row>
    <row r="137" spans="1:6">
      <c r="A137" s="18">
        <v>133</v>
      </c>
      <c r="B137" s="19" t="s">
        <v>229</v>
      </c>
      <c r="C137" s="19" t="s">
        <v>365</v>
      </c>
      <c r="D137" s="21" t="s">
        <v>226</v>
      </c>
      <c r="E137" s="22">
        <v>1</v>
      </c>
      <c r="F137" s="23"/>
    </row>
    <row r="138" spans="1:6">
      <c r="A138" s="18">
        <v>134</v>
      </c>
      <c r="B138" s="19" t="s">
        <v>492</v>
      </c>
      <c r="C138" s="19" t="s">
        <v>365</v>
      </c>
      <c r="D138" s="21" t="s">
        <v>226</v>
      </c>
      <c r="E138" s="22">
        <v>1</v>
      </c>
      <c r="F138" s="23"/>
    </row>
    <row r="139" spans="1:6">
      <c r="A139" s="18">
        <v>135</v>
      </c>
      <c r="B139" s="19" t="s">
        <v>231</v>
      </c>
      <c r="C139" s="19" t="s">
        <v>365</v>
      </c>
      <c r="D139" s="21" t="s">
        <v>226</v>
      </c>
      <c r="E139" s="22">
        <v>1</v>
      </c>
      <c r="F139" s="23"/>
    </row>
    <row r="140" spans="1:6">
      <c r="A140" s="18">
        <v>136</v>
      </c>
      <c r="B140" s="19" t="s">
        <v>493</v>
      </c>
      <c r="C140" s="19" t="s">
        <v>365</v>
      </c>
      <c r="D140" s="21" t="s">
        <v>226</v>
      </c>
      <c r="E140" s="22">
        <v>1</v>
      </c>
      <c r="F140" s="23"/>
    </row>
    <row r="141" spans="1:6">
      <c r="A141" s="18">
        <v>137</v>
      </c>
      <c r="B141" s="19" t="s">
        <v>494</v>
      </c>
      <c r="C141" s="19" t="s">
        <v>365</v>
      </c>
      <c r="D141" s="21" t="s">
        <v>226</v>
      </c>
      <c r="E141" s="22">
        <v>1</v>
      </c>
      <c r="F141" s="23"/>
    </row>
    <row r="142" spans="1:6">
      <c r="A142" s="18">
        <v>138</v>
      </c>
      <c r="B142" s="19" t="s">
        <v>495</v>
      </c>
      <c r="C142" s="19" t="s">
        <v>365</v>
      </c>
      <c r="D142" s="21" t="s">
        <v>226</v>
      </c>
      <c r="E142" s="22">
        <v>1</v>
      </c>
      <c r="F142" s="23"/>
    </row>
    <row r="143" spans="1:6">
      <c r="A143" s="18">
        <v>139</v>
      </c>
      <c r="B143" s="19" t="s">
        <v>496</v>
      </c>
      <c r="C143" s="19" t="s">
        <v>365</v>
      </c>
      <c r="D143" s="21" t="s">
        <v>226</v>
      </c>
      <c r="E143" s="22">
        <v>1</v>
      </c>
      <c r="F143" s="23"/>
    </row>
    <row r="144" spans="1:6">
      <c r="A144" s="18">
        <v>140</v>
      </c>
      <c r="B144" s="19" t="s">
        <v>497</v>
      </c>
      <c r="C144" s="19" t="s">
        <v>365</v>
      </c>
      <c r="D144" s="21" t="s">
        <v>226</v>
      </c>
      <c r="E144" s="22">
        <v>2</v>
      </c>
      <c r="F144" s="23"/>
    </row>
    <row r="145" spans="1:6">
      <c r="A145" s="18">
        <v>141</v>
      </c>
      <c r="B145" s="19" t="s">
        <v>498</v>
      </c>
      <c r="C145" s="19" t="s">
        <v>365</v>
      </c>
      <c r="D145" s="21" t="s">
        <v>226</v>
      </c>
      <c r="E145" s="22">
        <v>1</v>
      </c>
      <c r="F145" s="23"/>
    </row>
    <row r="146" spans="1:6">
      <c r="A146" s="18">
        <v>142</v>
      </c>
      <c r="B146" s="19" t="s">
        <v>499</v>
      </c>
      <c r="C146" s="19" t="s">
        <v>365</v>
      </c>
      <c r="D146" s="21" t="s">
        <v>226</v>
      </c>
      <c r="E146" s="22">
        <v>1</v>
      </c>
      <c r="F146" s="23"/>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9"/>
  <sheetViews>
    <sheetView workbookViewId="0">
      <selection activeCell="A2" sqref="A2:F2"/>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500</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501</v>
      </c>
      <c r="B2" s="7"/>
      <c r="C2" s="7"/>
      <c r="D2" s="7"/>
      <c r="E2" s="8"/>
      <c r="F2" s="7"/>
    </row>
    <row r="3" s="2" customFormat="1" ht="39" customHeight="1" spans="1:6">
      <c r="A3" s="9" t="s">
        <v>376</v>
      </c>
      <c r="B3" s="9"/>
      <c r="C3" s="9"/>
      <c r="D3" s="9"/>
      <c r="E3" s="10"/>
      <c r="F3" s="9"/>
    </row>
    <row r="4" s="2" customFormat="1" ht="34.5" customHeight="1" spans="1:6">
      <c r="A4" s="11" t="s">
        <v>1</v>
      </c>
      <c r="B4" s="11" t="s">
        <v>377</v>
      </c>
      <c r="C4" s="11" t="s">
        <v>378</v>
      </c>
      <c r="D4" s="11" t="s">
        <v>4</v>
      </c>
      <c r="E4" s="12" t="s">
        <v>379</v>
      </c>
      <c r="F4" s="11" t="s">
        <v>8</v>
      </c>
    </row>
    <row r="5" s="2" customFormat="1" spans="1:6">
      <c r="A5" s="13"/>
      <c r="B5" s="14"/>
      <c r="C5" s="13"/>
      <c r="D5" s="13"/>
      <c r="E5" s="15"/>
      <c r="F5" s="13"/>
    </row>
    <row r="6" s="2" customFormat="1" spans="1:6">
      <c r="A6" s="13"/>
      <c r="B6" s="14"/>
      <c r="C6" s="13"/>
      <c r="D6" s="13"/>
      <c r="E6" s="16"/>
      <c r="F6" s="13"/>
    </row>
    <row r="7" s="2" customFormat="1" spans="1:6">
      <c r="A7" s="13"/>
      <c r="B7" s="14"/>
      <c r="C7" s="13"/>
      <c r="D7" s="13"/>
      <c r="E7" s="15"/>
      <c r="F7" s="13"/>
    </row>
    <row r="8" s="2" customFormat="1" spans="1:6">
      <c r="A8" s="13"/>
      <c r="B8" s="14"/>
      <c r="C8" s="13"/>
      <c r="D8" s="17"/>
      <c r="E8" s="15"/>
      <c r="F8" s="13"/>
    </row>
    <row r="9" s="2" customFormat="1" spans="1:6">
      <c r="A9" s="13"/>
      <c r="B9" s="14"/>
      <c r="C9" s="13"/>
      <c r="D9" s="13"/>
      <c r="E9" s="15"/>
      <c r="F9" s="13"/>
    </row>
    <row r="10" s="2" customFormat="1" spans="1:6">
      <c r="A10" s="13"/>
      <c r="B10" s="14"/>
      <c r="C10" s="13"/>
      <c r="D10" s="13"/>
      <c r="E10" s="15"/>
      <c r="F10" s="13"/>
    </row>
    <row r="11" s="2" customFormat="1" spans="1:6">
      <c r="A11" s="13"/>
      <c r="B11" s="14"/>
      <c r="C11" s="13"/>
      <c r="D11" s="13"/>
      <c r="E11" s="15"/>
      <c r="F11" s="13"/>
    </row>
    <row r="12" s="2" customFormat="1" spans="1:6">
      <c r="A12" s="13"/>
      <c r="B12" s="14"/>
      <c r="C12" s="13"/>
      <c r="D12" s="17"/>
      <c r="E12" s="15"/>
      <c r="F12" s="13"/>
    </row>
    <row r="13" s="2" customFormat="1" spans="1:6">
      <c r="A13" s="13"/>
      <c r="B13" s="14"/>
      <c r="C13" s="13"/>
      <c r="D13" s="13"/>
      <c r="E13" s="15"/>
      <c r="F13" s="13"/>
    </row>
    <row r="14" s="2" customFormat="1" spans="1:6">
      <c r="A14" s="13"/>
      <c r="B14" s="14"/>
      <c r="C14" s="13"/>
      <c r="D14" s="17"/>
      <c r="E14" s="15"/>
      <c r="F14" s="13"/>
    </row>
    <row r="15" s="2" customFormat="1" spans="1:6">
      <c r="A15" s="13"/>
      <c r="B15" s="14"/>
      <c r="C15" s="13"/>
      <c r="D15" s="13"/>
      <c r="E15" s="15"/>
      <c r="F15" s="13"/>
    </row>
    <row r="16" s="2" customFormat="1" spans="1:6">
      <c r="A16" s="13"/>
      <c r="B16" s="14"/>
      <c r="C16" s="13"/>
      <c r="D16" s="13"/>
      <c r="E16" s="15"/>
      <c r="F16" s="13"/>
    </row>
    <row r="17" s="2" customFormat="1" spans="1:6">
      <c r="A17" s="13"/>
      <c r="B17" s="14"/>
      <c r="C17" s="13"/>
      <c r="D17" s="13"/>
      <c r="E17" s="15"/>
      <c r="F17" s="13"/>
    </row>
    <row r="18" s="2" customFormat="1" spans="1:6">
      <c r="A18" s="13"/>
      <c r="B18" s="14"/>
      <c r="C18" s="13"/>
      <c r="D18" s="13"/>
      <c r="E18" s="15"/>
      <c r="F18" s="13"/>
    </row>
    <row r="19" s="2" customFormat="1" spans="1:6">
      <c r="A19" s="13"/>
      <c r="B19" s="14"/>
      <c r="C19" s="13"/>
      <c r="D19" s="13"/>
      <c r="E19" s="15"/>
      <c r="F19" s="13"/>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9"/>
  <sheetViews>
    <sheetView tabSelected="1" workbookViewId="0">
      <selection activeCell="A2" sqref="A2:F2"/>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502</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503</v>
      </c>
      <c r="B2" s="7"/>
      <c r="C2" s="7"/>
      <c r="D2" s="7"/>
      <c r="E2" s="8"/>
      <c r="F2" s="7"/>
    </row>
    <row r="3" s="2" customFormat="1" ht="39" customHeight="1" spans="1:6">
      <c r="A3" s="9" t="s">
        <v>376</v>
      </c>
      <c r="B3" s="9"/>
      <c r="C3" s="9"/>
      <c r="D3" s="9"/>
      <c r="E3" s="10"/>
      <c r="F3" s="9"/>
    </row>
    <row r="4" s="2" customFormat="1" ht="34.5" customHeight="1" spans="1:6">
      <c r="A4" s="11" t="s">
        <v>1</v>
      </c>
      <c r="B4" s="11" t="s">
        <v>504</v>
      </c>
      <c r="C4" s="11" t="s">
        <v>378</v>
      </c>
      <c r="D4" s="11" t="s">
        <v>4</v>
      </c>
      <c r="E4" s="12" t="s">
        <v>379</v>
      </c>
      <c r="F4" s="11" t="s">
        <v>8</v>
      </c>
    </row>
    <row r="5" s="2" customFormat="1" spans="1:6">
      <c r="A5" s="13"/>
      <c r="B5" s="14"/>
      <c r="C5" s="13"/>
      <c r="D5" s="13"/>
      <c r="E5" s="15"/>
      <c r="F5" s="13"/>
    </row>
    <row r="6" s="2" customFormat="1" spans="1:6">
      <c r="A6" s="13"/>
      <c r="B6" s="14"/>
      <c r="C6" s="13"/>
      <c r="D6" s="13"/>
      <c r="E6" s="16"/>
      <c r="F6" s="13"/>
    </row>
    <row r="7" s="2" customFormat="1" spans="1:6">
      <c r="A7" s="13"/>
      <c r="B7" s="14"/>
      <c r="C7" s="13"/>
      <c r="D7" s="13"/>
      <c r="E7" s="15"/>
      <c r="F7" s="13"/>
    </row>
    <row r="8" s="2" customFormat="1" spans="1:6">
      <c r="A8" s="13"/>
      <c r="B8" s="14"/>
      <c r="C8" s="13"/>
      <c r="D8" s="17"/>
      <c r="E8" s="15"/>
      <c r="F8" s="13"/>
    </row>
    <row r="9" s="2" customFormat="1" spans="1:6">
      <c r="A9" s="13"/>
      <c r="B9" s="14"/>
      <c r="C9" s="13"/>
      <c r="D9" s="13"/>
      <c r="E9" s="15"/>
      <c r="F9" s="13"/>
    </row>
    <row r="10" s="2" customFormat="1" spans="1:6">
      <c r="A10" s="13"/>
      <c r="B10" s="14"/>
      <c r="C10" s="13"/>
      <c r="D10" s="13"/>
      <c r="E10" s="15"/>
      <c r="F10" s="13"/>
    </row>
    <row r="11" s="2" customFormat="1" spans="1:6">
      <c r="A11" s="13"/>
      <c r="B11" s="14"/>
      <c r="C11" s="13"/>
      <c r="D11" s="13"/>
      <c r="E11" s="15"/>
      <c r="F11" s="13"/>
    </row>
    <row r="12" s="2" customFormat="1" spans="1:6">
      <c r="A12" s="13"/>
      <c r="B12" s="14"/>
      <c r="C12" s="13"/>
      <c r="D12" s="17"/>
      <c r="E12" s="15"/>
      <c r="F12" s="13"/>
    </row>
    <row r="13" s="2" customFormat="1" spans="1:6">
      <c r="A13" s="13"/>
      <c r="B13" s="14"/>
      <c r="C13" s="13"/>
      <c r="D13" s="13"/>
      <c r="E13" s="15"/>
      <c r="F13" s="13"/>
    </row>
    <row r="14" s="2" customFormat="1" spans="1:6">
      <c r="A14" s="13"/>
      <c r="B14" s="14"/>
      <c r="C14" s="13"/>
      <c r="D14" s="17"/>
      <c r="E14" s="15"/>
      <c r="F14" s="13"/>
    </row>
    <row r="15" s="2" customFormat="1" spans="1:6">
      <c r="A15" s="13"/>
      <c r="B15" s="14"/>
      <c r="C15" s="13"/>
      <c r="D15" s="13"/>
      <c r="E15" s="15"/>
      <c r="F15" s="13"/>
    </row>
    <row r="16" s="2" customFormat="1" spans="1:6">
      <c r="A16" s="13"/>
      <c r="B16" s="14"/>
      <c r="C16" s="13"/>
      <c r="D16" s="13"/>
      <c r="E16" s="15"/>
      <c r="F16" s="13"/>
    </row>
    <row r="17" s="2" customFormat="1" spans="1:6">
      <c r="A17" s="13"/>
      <c r="B17" s="14"/>
      <c r="C17" s="13"/>
      <c r="D17" s="13"/>
      <c r="E17" s="15"/>
      <c r="F17" s="13"/>
    </row>
    <row r="18" s="2" customFormat="1" spans="1:6">
      <c r="A18" s="13"/>
      <c r="B18" s="14"/>
      <c r="C18" s="13"/>
      <c r="D18" s="13"/>
      <c r="E18" s="15"/>
      <c r="F18" s="13"/>
    </row>
    <row r="19" s="2" customFormat="1" spans="1:6">
      <c r="A19" s="13"/>
      <c r="B19" s="14"/>
      <c r="C19" s="13"/>
      <c r="D19" s="13"/>
      <c r="E19" s="15"/>
      <c r="F19" s="13"/>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清单</vt:lpstr>
      <vt:lpstr>封面</vt:lpstr>
      <vt:lpstr>限价</vt:lpstr>
      <vt:lpstr>甲供主要材料</vt:lpstr>
      <vt:lpstr>临时设施甲供材</vt:lpstr>
      <vt:lpstr>周转材料及大型机械设备表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FX</cp:lastModifiedBy>
  <dcterms:created xsi:type="dcterms:W3CDTF">2019-06-27T06:07:00Z</dcterms:created>
  <dcterms:modified xsi:type="dcterms:W3CDTF">2020-06-04T01:43:00Z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